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codeName="ThisWorkbook" autoCompressPictures="0"/>
  <mc:AlternateContent xmlns:mc="http://schemas.openxmlformats.org/markup-compatibility/2006">
    <mc:Choice Requires="x15">
      <x15ac:absPath xmlns:x15ac="http://schemas.microsoft.com/office/spreadsheetml/2010/11/ac" url="C:\Users\治験推進室\Desktop\maru\"/>
    </mc:Choice>
  </mc:AlternateContent>
  <xr:revisionPtr revIDLastSave="0" documentId="8_{F794061D-58A9-4772-9EAF-1036F218C2BB}" xr6:coauthVersionLast="47" xr6:coauthVersionMax="47" xr10:uidLastSave="{00000000-0000-0000-0000-000000000000}"/>
  <workbookProtection workbookAlgorithmName="SHA-512" workbookHashValue="ckqzI7TGWCbELssrHnAVk9X0hdps1fSWQBlxwwgKNMeVAImuCvbEd3ymi/+kk28obdvn/DdUIa9Psb/qRavOtA==" workbookSaltValue="2c5ybzOREOKne/3lyTSM2Q==" workbookSpinCount="100000" lockStructure="1" lockWindows="1"/>
  <bookViews>
    <workbookView xWindow="-108" yWindow="-108" windowWidth="23256" windowHeight="12456" tabRatio="702" activeTab="1" xr2:uid="{00000000-000D-0000-FFFF-FFFF00000000}"/>
  </bookViews>
  <sheets>
    <sheet name="治験等経費算出表①" sheetId="1" r:id="rId1"/>
    <sheet name="治験等経費算出表②" sheetId="2" r:id="rId2"/>
    <sheet name="参考；詳細内訳積算表（計算式）" sheetId="3" r:id="rId3"/>
  </sheets>
  <definedNames>
    <definedName name="_xlnm._FilterDatabase" localSheetId="2" hidden="1">'参考；詳細内訳積算表（計算式）'!$T$46:$Z$103</definedName>
    <definedName name="_xlnm.Print_Area" localSheetId="2">'参考；詳細内訳積算表（計算式）'!$A$1:$AA$110</definedName>
    <definedName name="_xlnm.Print_Area" localSheetId="0">治験等経費算出表①!$A$1:$O$39</definedName>
    <definedName name="Z_6620EFBF_59BF_4CE3_9012_D25A35CB6903_.wvu.FilterData" localSheetId="2" hidden="1">'参考；詳細内訳積算表（計算式）'!$T$46:$Z$103</definedName>
    <definedName name="Z_6620EFBF_59BF_4CE3_9012_D25A35CB6903_.wvu.PrintArea" localSheetId="2" hidden="1">'参考；詳細内訳積算表（計算式）'!$A$1:$AA$110</definedName>
  </definedNames>
  <calcPr calcId="191029"/>
  <customWorkbookViews>
    <customWorkbookView name="治験推進室 - 個人用ビュー" guid="{6620EFBF-59BF-4CE3-9012-D25A35CB6903}" mergeInterval="0" personalView="1" maximized="1" xWindow="130" yWindow="29" windowWidth="1362" windowHeight="741" tabRatio="702"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http://schemas.microsoft.com/office/mac/excel/2008/main">
      <mx:ArchID Flags="2"/>
    </ext>
  </extLst>
</workbook>
</file>

<file path=xl/calcChain.xml><?xml version="1.0" encoding="utf-8"?>
<calcChain xmlns="http://schemas.openxmlformats.org/spreadsheetml/2006/main">
  <c r="E31" i="3" l="1"/>
  <c r="E32" i="3"/>
  <c r="R64" i="3"/>
  <c r="T92" i="3"/>
  <c r="I29" i="3" l="1"/>
  <c r="I28" i="3"/>
  <c r="E33" i="3" l="1"/>
  <c r="Q84" i="3" s="1"/>
  <c r="E34" i="3"/>
  <c r="E30" i="3"/>
  <c r="E29" i="3"/>
  <c r="E28" i="3"/>
  <c r="E27" i="3"/>
  <c r="E26" i="3"/>
  <c r="E24" i="3"/>
  <c r="E23" i="3"/>
  <c r="N97" i="3" s="1"/>
  <c r="E22" i="3"/>
  <c r="E21" i="3"/>
  <c r="E20" i="3"/>
  <c r="E15" i="3"/>
  <c r="E14" i="3"/>
  <c r="E13" i="3"/>
  <c r="G48" i="3" s="1"/>
  <c r="O57" i="3" l="1"/>
  <c r="N57" i="3"/>
  <c r="M57" i="3"/>
  <c r="M94" i="3"/>
  <c r="T94" i="3" s="1"/>
  <c r="P94" i="3"/>
  <c r="W94" i="3" s="1"/>
  <c r="N94" i="3"/>
  <c r="U94" i="3" s="1"/>
  <c r="O67" i="3"/>
  <c r="Q67" i="3"/>
  <c r="N67" i="3"/>
  <c r="M84" i="3"/>
  <c r="N84" i="3"/>
  <c r="G82" i="3"/>
  <c r="J82" i="3"/>
  <c r="Z94" i="3" l="1"/>
  <c r="E19" i="3"/>
  <c r="E18" i="3"/>
  <c r="E17" i="3"/>
  <c r="N77" i="3" s="1"/>
  <c r="M77" i="3" l="1"/>
  <c r="E16" i="3"/>
  <c r="G50" i="3" l="1"/>
  <c r="K50" i="3"/>
  <c r="K48" i="3" l="1"/>
  <c r="Y48" i="3" s="1"/>
  <c r="F48" i="3"/>
  <c r="M55" i="3"/>
  <c r="N65" i="3"/>
  <c r="U65" i="3" s="1"/>
  <c r="O68" i="3"/>
  <c r="V68" i="3" s="1"/>
  <c r="H67" i="3"/>
  <c r="E25" i="3"/>
  <c r="H95" i="3" s="1"/>
  <c r="O95" i="3"/>
  <c r="N54" i="3"/>
  <c r="U54" i="3" s="1"/>
  <c r="N91" i="3"/>
  <c r="U91" i="3" s="1"/>
  <c r="G96" i="3"/>
  <c r="E37" i="3"/>
  <c r="E36" i="3"/>
  <c r="N92" i="3"/>
  <c r="U92" i="3" s="1"/>
  <c r="M83" i="3"/>
  <c r="M90" i="3"/>
  <c r="D8" i="3"/>
  <c r="D7" i="3"/>
  <c r="D6" i="3"/>
  <c r="N89" i="3"/>
  <c r="U89" i="3" s="1"/>
  <c r="D9" i="3"/>
  <c r="C12" i="2" s="1"/>
  <c r="R65" i="3"/>
  <c r="Y65" i="3" s="1"/>
  <c r="G97" i="3"/>
  <c r="N64" i="3"/>
  <c r="U64" i="3" s="1"/>
  <c r="N55" i="3"/>
  <c r="U55" i="3" s="1"/>
  <c r="Q93" i="3"/>
  <c r="X93" i="3" s="1"/>
  <c r="N66" i="3"/>
  <c r="U66" i="3" s="1"/>
  <c r="F97" i="3"/>
  <c r="F96" i="3"/>
  <c r="N93" i="3"/>
  <c r="U93" i="3" s="1"/>
  <c r="M93" i="3"/>
  <c r="R63" i="3"/>
  <c r="Y63" i="3" s="1"/>
  <c r="X67" i="3"/>
  <c r="M64" i="3"/>
  <c r="T64" i="3" s="1"/>
  <c r="R75" i="3"/>
  <c r="Y75" i="3" s="1"/>
  <c r="N63" i="3"/>
  <c r="U63" i="3" s="1"/>
  <c r="Q24" i="2"/>
  <c r="P24" i="2"/>
  <c r="I6" i="2"/>
  <c r="C9" i="2"/>
  <c r="C8" i="2"/>
  <c r="C7" i="2"/>
  <c r="I2" i="2"/>
  <c r="C13" i="2"/>
  <c r="T93" i="3" l="1"/>
  <c r="T55" i="3"/>
  <c r="T90" i="3"/>
  <c r="T48" i="3"/>
  <c r="T98" i="3"/>
  <c r="T73" i="3"/>
  <c r="T79" i="3"/>
  <c r="Z79" i="3" s="1"/>
  <c r="T52" i="3"/>
  <c r="T57" i="3"/>
  <c r="T99" i="3"/>
  <c r="Z99" i="3" s="1"/>
  <c r="T59" i="3"/>
  <c r="T100" i="3"/>
  <c r="T49" i="3"/>
  <c r="T56" i="3"/>
  <c r="T47" i="3"/>
  <c r="T84" i="3"/>
  <c r="T77" i="3"/>
  <c r="T83" i="3"/>
  <c r="V95" i="3"/>
  <c r="U100" i="3"/>
  <c r="Y59" i="3"/>
  <c r="U57" i="3"/>
  <c r="U53" i="3"/>
  <c r="U51" i="3"/>
  <c r="U99" i="3"/>
  <c r="U98" i="3"/>
  <c r="X59" i="3"/>
  <c r="X56" i="3"/>
  <c r="U80" i="3"/>
  <c r="Z80" i="3" s="1"/>
  <c r="W59" i="3"/>
  <c r="U56" i="3"/>
  <c r="Y51" i="3"/>
  <c r="V59" i="3"/>
  <c r="U62" i="3"/>
  <c r="Y76" i="3"/>
  <c r="V62" i="3"/>
  <c r="U52" i="3"/>
  <c r="Y74" i="3"/>
  <c r="Z74" i="3" s="1"/>
  <c r="V61" i="3"/>
  <c r="Z61" i="3" s="1"/>
  <c r="X53" i="3"/>
  <c r="U79" i="3"/>
  <c r="U59" i="3"/>
  <c r="Y49" i="3"/>
  <c r="U73" i="3"/>
  <c r="V49" i="3"/>
  <c r="U72" i="3"/>
  <c r="Z72" i="3" s="1"/>
  <c r="Y58" i="3"/>
  <c r="Z58" i="3" s="1"/>
  <c r="V71" i="3"/>
  <c r="Z71" i="3" s="1"/>
  <c r="V57" i="3"/>
  <c r="U49" i="3"/>
  <c r="V60" i="3"/>
  <c r="X84" i="3"/>
  <c r="U48" i="3"/>
  <c r="Y47" i="3"/>
  <c r="U47" i="3"/>
  <c r="U67" i="3"/>
  <c r="U84" i="3"/>
  <c r="U77" i="3"/>
  <c r="U50" i="3"/>
  <c r="Y50" i="3"/>
  <c r="V67" i="3"/>
  <c r="Z55" i="3"/>
  <c r="T88" i="3"/>
  <c r="N82" i="3"/>
  <c r="U82" i="3" s="1"/>
  <c r="Q82" i="3"/>
  <c r="X82" i="3" s="1"/>
  <c r="M91" i="3"/>
  <c r="T91" i="3" s="1"/>
  <c r="Q92" i="3"/>
  <c r="X92" i="3" s="1"/>
  <c r="M92" i="3"/>
  <c r="P25" i="2"/>
  <c r="P26" i="2" s="1"/>
  <c r="C14" i="2"/>
  <c r="Q83" i="3"/>
  <c r="X83" i="3" s="1"/>
  <c r="N83" i="3"/>
  <c r="U83" i="3" s="1"/>
  <c r="N85" i="3"/>
  <c r="U85" i="3" s="1"/>
  <c r="B56" i="2"/>
  <c r="U88" i="3"/>
  <c r="O24" i="2"/>
  <c r="Z60" i="3"/>
  <c r="Z54" i="3"/>
  <c r="Z63" i="3"/>
  <c r="Z75" i="3"/>
  <c r="Z62" i="3"/>
  <c r="Z76" i="3"/>
  <c r="Z98" i="3"/>
  <c r="Z95" i="3"/>
  <c r="Z68" i="3"/>
  <c r="A37" i="2"/>
  <c r="G86" i="3"/>
  <c r="N90" i="3"/>
  <c r="U90" i="3" s="1"/>
  <c r="U97" i="3"/>
  <c r="P86" i="3"/>
  <c r="N96" i="3"/>
  <c r="U96" i="3" s="1"/>
  <c r="O89" i="3"/>
  <c r="V89" i="3" s="1"/>
  <c r="M87" i="3"/>
  <c r="T87" i="3" s="1"/>
  <c r="N86" i="3"/>
  <c r="M85" i="3"/>
  <c r="T85" i="3" s="1"/>
  <c r="M96" i="3"/>
  <c r="T96" i="3" s="1"/>
  <c r="N87" i="3"/>
  <c r="U87" i="3" s="1"/>
  <c r="P89" i="3"/>
  <c r="W89" i="3" s="1"/>
  <c r="R101" i="3"/>
  <c r="Y101" i="3" s="1"/>
  <c r="N78" i="3"/>
  <c r="Q89" i="3"/>
  <c r="X89" i="3" s="1"/>
  <c r="M81" i="3"/>
  <c r="R103" i="3"/>
  <c r="R102" i="3"/>
  <c r="M97" i="3"/>
  <c r="T97" i="3" s="1"/>
  <c r="I86" i="3"/>
  <c r="W86" i="3" s="1"/>
  <c r="R69" i="3"/>
  <c r="R70" i="3"/>
  <c r="M65" i="3"/>
  <c r="T65" i="3" s="1"/>
  <c r="M66" i="3"/>
  <c r="T66" i="3" s="1"/>
  <c r="Z84" i="3" l="1"/>
  <c r="Z83" i="3"/>
  <c r="T81" i="3"/>
  <c r="Z81" i="3" s="1"/>
  <c r="U78" i="3"/>
  <c r="Z78" i="3" s="1"/>
  <c r="Y102" i="3"/>
  <c r="Y103" i="3"/>
  <c r="Z103" i="3" s="1"/>
  <c r="Y69" i="3"/>
  <c r="Z69" i="3" s="1"/>
  <c r="Y64" i="3"/>
  <c r="Z64" i="3" s="1"/>
  <c r="Y70" i="3"/>
  <c r="Z51" i="3"/>
  <c r="Z88" i="3"/>
  <c r="Z73" i="3"/>
  <c r="Z82" i="3"/>
  <c r="Z52" i="3"/>
  <c r="Z56" i="3"/>
  <c r="Z57" i="3"/>
  <c r="T107" i="3"/>
  <c r="T109" i="3" s="1"/>
  <c r="Z50" i="3"/>
  <c r="Z90" i="3"/>
  <c r="Z91" i="3"/>
  <c r="U86" i="3"/>
  <c r="U108" i="3" s="1"/>
  <c r="U110" i="3" s="1"/>
  <c r="N32" i="2" s="1"/>
  <c r="N31" i="2" s="1"/>
  <c r="Z92" i="3"/>
  <c r="X107" i="3"/>
  <c r="X109" i="3" s="1"/>
  <c r="Q23" i="2" s="1"/>
  <c r="W107" i="3"/>
  <c r="W109" i="3" s="1"/>
  <c r="P23" i="2" s="1"/>
  <c r="Z47" i="3"/>
  <c r="Z100" i="3"/>
  <c r="Z49" i="3"/>
  <c r="Z59" i="3"/>
  <c r="Z48" i="3"/>
  <c r="V108" i="3"/>
  <c r="V110" i="3" s="1"/>
  <c r="O32" i="2" s="1"/>
  <c r="O31" i="2" s="1"/>
  <c r="Z93" i="3"/>
  <c r="N24" i="2"/>
  <c r="U107" i="3"/>
  <c r="U109" i="3" s="1"/>
  <c r="N23" i="2" s="1"/>
  <c r="R24" i="2"/>
  <c r="Z85" i="3"/>
  <c r="M24" i="2"/>
  <c r="Z66" i="3"/>
  <c r="N25" i="2"/>
  <c r="N26" i="2" s="1"/>
  <c r="Q25" i="2"/>
  <c r="Q26" i="2" s="1"/>
  <c r="Z53" i="3"/>
  <c r="X108" i="3"/>
  <c r="X110" i="3" s="1"/>
  <c r="Q32" i="2" s="1"/>
  <c r="Q31" i="2" s="1"/>
  <c r="Z89" i="3"/>
  <c r="Z97" i="3"/>
  <c r="Z65" i="3"/>
  <c r="M25" i="2"/>
  <c r="Z77" i="3"/>
  <c r="W108" i="3"/>
  <c r="W110" i="3" s="1"/>
  <c r="P32" i="2" s="1"/>
  <c r="P31" i="2" s="1"/>
  <c r="Z96" i="3"/>
  <c r="V107" i="3"/>
  <c r="V109" i="3" s="1"/>
  <c r="O23" i="2" s="1"/>
  <c r="O25" i="2"/>
  <c r="O26" i="2" s="1"/>
  <c r="Z67" i="3"/>
  <c r="Z87" i="3"/>
  <c r="Z101" i="3"/>
  <c r="T108" i="3" l="1"/>
  <c r="T110" i="3" s="1"/>
  <c r="R25" i="2"/>
  <c r="R26" i="2" s="1"/>
  <c r="Y108" i="3"/>
  <c r="Y110" i="3" s="1"/>
  <c r="R32" i="2" s="1"/>
  <c r="R31" i="2" s="1"/>
  <c r="Y107" i="3"/>
  <c r="Y109" i="3" s="1"/>
  <c r="R23" i="2" s="1"/>
  <c r="Z102" i="3"/>
  <c r="Z70" i="3"/>
  <c r="AA47" i="3"/>
  <c r="J19" i="3" s="1"/>
  <c r="E24" i="2"/>
  <c r="Z86" i="3"/>
  <c r="AA53" i="3"/>
  <c r="J22" i="3" s="1"/>
  <c r="M23" i="2"/>
  <c r="M26" i="2"/>
  <c r="Z108" i="3" l="1"/>
  <c r="E25" i="2"/>
  <c r="E26" i="2"/>
  <c r="B53" i="2" s="1"/>
  <c r="S23" i="2"/>
  <c r="Z107" i="3"/>
  <c r="Z110" i="3"/>
  <c r="M32" i="2"/>
  <c r="Z109" i="3"/>
  <c r="E23" i="2"/>
  <c r="M31" i="2" l="1"/>
  <c r="M42" i="2"/>
  <c r="B52" i="2"/>
  <c r="S31" i="2" l="1"/>
  <c r="S34" i="2" s="1"/>
  <c r="S38" i="2" s="1"/>
  <c r="M43" i="2" s="1"/>
  <c r="N42" i="2" s="1"/>
  <c r="E31" i="2" l="1"/>
  <c r="B55" i="2" s="1"/>
  <c r="E32" i="2"/>
  <c r="B54"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武井 順平</author>
    <author>takei-j</author>
    <author>NW</author>
  </authors>
  <commentList>
    <comment ref="E16" authorId="0" shapeId="0" xr:uid="{00000000-0006-0000-0000-000002000000}">
      <text>
        <r>
          <rPr>
            <sz val="9"/>
            <color indexed="81"/>
            <rFont val="ＭＳ Ｐゴシック"/>
            <family val="3"/>
            <charset val="128"/>
          </rPr>
          <t>考え方：
依頼者指定の温度記録用紙、または施設の温度記録用紙の写しを依頼者に提出する場合は「2」とする。</t>
        </r>
      </text>
    </comment>
    <comment ref="B23" authorId="1" shapeId="0" xr:uid="{00000000-0006-0000-0000-000003000000}">
      <text>
        <r>
          <rPr>
            <sz val="9"/>
            <color indexed="81"/>
            <rFont val="ＭＳ Ｐゴシック"/>
            <family val="3"/>
            <charset val="128"/>
          </rPr>
          <t>考え方：
入院が規定されていないが、規定Visitが連日となり、明らかに入院対応になる可能性が高い場合は、「入院：有」と想定する。</t>
        </r>
      </text>
    </comment>
    <comment ref="B24" authorId="1" shapeId="0" xr:uid="{00000000-0006-0000-0000-000004000000}">
      <text>
        <r>
          <rPr>
            <sz val="9"/>
            <color indexed="81"/>
            <rFont val="ＭＳ Ｐゴシック"/>
            <family val="3"/>
            <charset val="128"/>
          </rPr>
          <t>考え方：
①プロトコルで規定されている来院回数。来院が必然でないVisitや追加・追跡は規定来院回数には含まない。（基本計算式に全被験者に追加・追跡対応の費用や間接労務費が含まれているため）
②比較試験等の後に別プロトコルで長期試験等を継続実施する場合、長期試験（継続試験）における比較試験と重複する最初のVisitは「規定Visit数」に含まない。その他の重複する項目（例：臨床検査集中測定Visit数 等）も同様とする。但し、比較試験最終Visitに含まれない項目（例：治験薬払い出しVisit数 等）はその限りではない。
③電話対応でも可能と規定されている場合は、規定来院回数には含まず、（15）にて係数設定する。
④施設都合で規定の1Visitを2日に分けた場合でも、プロトコル規定数を採用する。
⑤規定入院中は治験検査や評価がされる日数とする。（例えばスケジュール表の「○」が記載されている日数であり入院日数ではない）
⑥治療歴や疾患背景等で被験者群によって来院回数が異なる場合は、回数が多い被験者群を採用する。
⑦Visit数は固定費（契約期間）と相関していないため、最終来院が承認日までの試験などの場合（定まっていない場合）、申請データとして最低限必要なVisitまでで設定する。（例：Visit20までは必須で、その後は8週間隔で“Visit20-X”として承認日まで実施する試験の場合、「20」とする</t>
        </r>
      </text>
    </comment>
    <comment ref="B28" authorId="1" shapeId="0" xr:uid="{00000000-0006-0000-0000-000005000000}">
      <text>
        <r>
          <rPr>
            <sz val="9"/>
            <color indexed="81"/>
            <rFont val="ＭＳ Ｐゴシック"/>
            <family val="3"/>
            <charset val="128"/>
          </rPr>
          <t>考え方：
PK・PD解析のためだけに採血されるポイントの数。そのため、臨床検査の採血と同タイミングで採取されるポイントは含まない。また、PK・PD解析のために同タイミングで複数回採取される場合はポイント数は1ポイントとする。ルート採血であっても、採血手技や処理が必要なため、ポイントに含む。OGTTのための採血ポイントも含む。</t>
        </r>
      </text>
    </comment>
    <comment ref="B31" authorId="0" shapeId="0" xr:uid="{00000000-0006-0000-0000-000006000000}">
      <text>
        <r>
          <rPr>
            <sz val="9"/>
            <color indexed="81"/>
            <rFont val="ＭＳ Ｐゴシック"/>
            <family val="3"/>
            <charset val="128"/>
          </rPr>
          <t>考え方：
1回あたり30分程度を要する評価項目が規定されるVisit数。例えば、内視鏡検査等の生理検査、6分間歩行テスト等の運動機能テスト、知能検査等を想定する。被験者の任意で実施する場合であっても含む。
※「被験者対応」の項目にも一般的な対応時間、及びその業務に対する間接労務費も加算されます。そのため、30分を要しない一般的な評価項目や在宅指導等に要する業務は、当該係数に合算しないでください。</t>
        </r>
      </text>
    </comment>
    <comment ref="B33" authorId="2" shapeId="0" xr:uid="{00000000-0006-0000-0000-000007000000}">
      <text>
        <r>
          <rPr>
            <sz val="9"/>
            <color indexed="81"/>
            <rFont val="ＭＳ Ｐゴシック"/>
            <family val="3"/>
            <charset val="128"/>
          </rPr>
          <t>考え方：
①手術前～後に使用する治験薬、②治験薬投与のために外科的処置が必要、③治験機器の埋め込み、④ICUでの評価を想定する。</t>
        </r>
      </text>
    </comment>
    <comment ref="E38" authorId="0" shapeId="0" xr:uid="{00000000-0006-0000-0000-000008000000}">
      <text>
        <r>
          <rPr>
            <sz val="9"/>
            <color indexed="81"/>
            <rFont val="ＭＳ Ｐゴシック"/>
            <family val="3"/>
            <charset val="128"/>
          </rPr>
          <t>考え方：
SMOの業務委託内容により、積算されるCRC費用と事務職費用が異なります。下記を目安に院内業務割合を入力してください。
　　A）SMO支援無し・・・・・・・・・・・・・・・・・費用控除なし　→　本欄のCRCを「100％」、事務職を「100％」と入力。
    B）SMOによるCRCの支援・・・CRC費用のみ5割に控除　→　本欄のCRCを「50％」、事務職を「100％」と入力。
　　C）SMOによるCRC・事務局支援・・・CRC費用を5割に控除、事務職費用を8割に控除　→　本欄のCRCを「50％」、事務職を「80％」と入力。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takei-j</author>
  </authors>
  <commentList>
    <comment ref="B54" authorId="0" shapeId="0" xr:uid="{00000000-0006-0000-0100-000003000000}">
      <text>
        <r>
          <rPr>
            <sz val="10"/>
            <color indexed="81"/>
            <rFont val="ＭＳ Ｐゴシック"/>
            <family val="3"/>
            <charset val="128"/>
          </rPr>
          <t>①症例毎に請求する場合、文言修正してください。なお、総額は【変動費の算出結果】をご参照ください。
　  例：「実施医療機関は、治験薬投与症例1例につき*****円を治験依頼者に請求する。観察期脱落症例は・・・とする。」
②承認まで続く試験の場合、プロトコルの文言に揃え修正してください。 
　　例：「Visit●-X」、「Visit●以降に実施される8週間毎の規定来院」</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武井 順平</author>
    <author>takei-j</author>
    <author>大阪母子（土井）</author>
    <author>NW</author>
    <author>大阪母子</author>
  </authors>
  <commentList>
    <comment ref="AA47" authorId="0" shapeId="0" xr:uid="{00000000-0006-0000-0200-000001000000}">
      <text>
        <r>
          <rPr>
            <sz val="9"/>
            <color indexed="81"/>
            <rFont val="ＭＳ Ｐゴシック"/>
            <family val="3"/>
            <charset val="128"/>
          </rPr>
          <t>実施医療機関の
治験実施契約前の固定費（直接労務費）</t>
        </r>
      </text>
    </comment>
    <comment ref="F48" authorId="1" shapeId="0" xr:uid="{00000000-0006-0000-0200-000002000000}">
      <text>
        <r>
          <rPr>
            <sz val="9"/>
            <color indexed="81"/>
            <rFont val="ＭＳ Ｐゴシック"/>
            <family val="3"/>
            <charset val="128"/>
          </rPr>
          <t>基本時間は1h。国際共同治験の場合は1.5倍する。</t>
        </r>
      </text>
    </comment>
    <comment ref="G48" authorId="1" shapeId="0" xr:uid="{00000000-0006-0000-0200-000003000000}">
      <text>
        <r>
          <rPr>
            <sz val="9"/>
            <color indexed="81"/>
            <rFont val="ＭＳ Ｐゴシック"/>
            <family val="3"/>
            <charset val="128"/>
          </rPr>
          <t>基本時間は6h。国際共同治験の場合は1.5倍する。</t>
        </r>
      </text>
    </comment>
    <comment ref="K48" authorId="1" shapeId="0" xr:uid="{00000000-0006-0000-0200-000004000000}">
      <text>
        <r>
          <rPr>
            <sz val="9"/>
            <color indexed="81"/>
            <rFont val="ＭＳ Ｐゴシック"/>
            <family val="3"/>
            <charset val="128"/>
          </rPr>
          <t>基本時間は6h。国際共同治験の場合は1.5倍する。</t>
        </r>
      </text>
    </comment>
    <comment ref="G50" authorId="2" shapeId="0" xr:uid="{00000000-0006-0000-0200-000005000000}">
      <text>
        <r>
          <rPr>
            <sz val="9"/>
            <color indexed="81"/>
            <rFont val="ＭＳ Ｐゴシック"/>
            <family val="3"/>
            <charset val="128"/>
          </rPr>
          <t>基本時間は6h。国際共同治験の場合は1.5倍する。</t>
        </r>
      </text>
    </comment>
    <comment ref="K50" authorId="2" shapeId="0" xr:uid="{00000000-0006-0000-0200-000006000000}">
      <text>
        <r>
          <rPr>
            <sz val="9"/>
            <color indexed="81"/>
            <rFont val="ＭＳ Ｐゴシック"/>
            <family val="3"/>
            <charset val="128"/>
          </rPr>
          <t xml:space="preserve">基本時間は6h。国際共同治験の場合は1.5倍する。
</t>
        </r>
      </text>
    </comment>
    <comment ref="D52" authorId="1" shapeId="0" xr:uid="{00000000-0006-0000-0200-000007000000}">
      <text>
        <r>
          <rPr>
            <sz val="9"/>
            <color indexed="81"/>
            <rFont val="ＭＳ Ｐゴシック"/>
            <family val="3"/>
            <charset val="128"/>
          </rPr>
          <t>変動費の被験者説明にもカルテスクリーニングの項目を含めているため、固定費としては症例数にかかわらず、4hに留めています。（固定費には症例数が反映されないため）</t>
        </r>
      </text>
    </comment>
    <comment ref="AA53" authorId="3" shapeId="0" xr:uid="{00000000-0006-0000-0200-000008000000}">
      <text>
        <r>
          <rPr>
            <sz val="9"/>
            <color indexed="81"/>
            <rFont val="ＭＳ Ｐゴシック"/>
            <family val="3"/>
            <charset val="128"/>
          </rPr>
          <t>実施医療機関の
治験実施契約後の固定費（直接労務費）</t>
        </r>
      </text>
    </comment>
    <comment ref="N63" authorId="1" shapeId="0" xr:uid="{00000000-0006-0000-0200-000009000000}">
      <text>
        <r>
          <rPr>
            <sz val="9"/>
            <color indexed="81"/>
            <rFont val="ＭＳ Ｐゴシック"/>
            <family val="3"/>
            <charset val="128"/>
          </rPr>
          <t>「治験期間」とリンク。治験期間を3で割った数値。小数点以下は切り捨て。</t>
        </r>
      </text>
    </comment>
    <comment ref="R63" authorId="1" shapeId="0" xr:uid="{00000000-0006-0000-0200-00000A000000}">
      <text>
        <r>
          <rPr>
            <sz val="9"/>
            <color indexed="81"/>
            <rFont val="ＭＳ Ｐゴシック"/>
            <family val="3"/>
            <charset val="128"/>
          </rPr>
          <t>「契約期間」とリンク。契約期間を3で割った数値。小数点以下は切り捨て。</t>
        </r>
      </text>
    </comment>
    <comment ref="M64" authorId="1" shapeId="0" xr:uid="{00000000-0006-0000-0200-00000B000000}">
      <text>
        <r>
          <rPr>
            <sz val="9"/>
            <color indexed="81"/>
            <rFont val="ＭＳ Ｐゴシック"/>
            <family val="3"/>
            <charset val="128"/>
          </rPr>
          <t>「契約期間」とリンク。契約期間を3で割った数値。小数点以下は切り捨て。</t>
        </r>
      </text>
    </comment>
    <comment ref="N64" authorId="1" shapeId="0" xr:uid="{00000000-0006-0000-0200-00000C000000}">
      <text>
        <r>
          <rPr>
            <sz val="9"/>
            <color indexed="81"/>
            <rFont val="ＭＳ Ｐゴシック"/>
            <family val="3"/>
            <charset val="128"/>
          </rPr>
          <t>「契約期間」とリンク。契約期間を3で割った数値。小数点以下は切り捨て。</t>
        </r>
      </text>
    </comment>
    <comment ref="R64" authorId="1" shapeId="0" xr:uid="{00000000-0006-0000-0200-00000D000000}">
      <text>
        <r>
          <rPr>
            <sz val="9"/>
            <color indexed="81"/>
            <rFont val="ＭＳ Ｐゴシック"/>
            <family val="3"/>
            <charset val="128"/>
          </rPr>
          <t>「契約期間」とリンク。契約期間を3で割った数値。小数点以下は切り捨て。</t>
        </r>
      </text>
    </comment>
    <comment ref="M65" authorId="1" shapeId="0" xr:uid="{00000000-0006-0000-0200-00000E000000}">
      <text>
        <r>
          <rPr>
            <sz val="9"/>
            <color indexed="81"/>
            <rFont val="ＭＳ Ｐゴシック"/>
            <family val="3"/>
            <charset val="128"/>
          </rPr>
          <t>「契約期間」とリンク。契約期間を12で割った数値。小数点以下は切り捨て。</t>
        </r>
      </text>
    </comment>
    <comment ref="N65" authorId="1" shapeId="0" xr:uid="{00000000-0006-0000-0200-00000F000000}">
      <text>
        <r>
          <rPr>
            <sz val="9"/>
            <color indexed="81"/>
            <rFont val="ＭＳ Ｐゴシック"/>
            <family val="3"/>
            <charset val="128"/>
          </rPr>
          <t>「契約期間」とリンク。契約期間を12で割った数値。小数点以下は切り捨て。</t>
        </r>
      </text>
    </comment>
    <comment ref="R65" authorId="1" shapeId="0" xr:uid="{00000000-0006-0000-0200-000010000000}">
      <text>
        <r>
          <rPr>
            <sz val="9"/>
            <color indexed="81"/>
            <rFont val="ＭＳ Ｐゴシック"/>
            <family val="3"/>
            <charset val="128"/>
          </rPr>
          <t>「契約期間」とリンク。契約期間を12で割った数値。小数点以下は切り捨て。</t>
        </r>
      </text>
    </comment>
    <comment ref="M66" authorId="1" shapeId="0" xr:uid="{00000000-0006-0000-0200-000011000000}">
      <text>
        <r>
          <rPr>
            <sz val="9"/>
            <color indexed="81"/>
            <rFont val="ＭＳ Ｐゴシック"/>
            <family val="3"/>
            <charset val="128"/>
          </rPr>
          <t>「契約期間」とリンク。契約期間を12で割った数値（小数点以下は切り捨て）。</t>
        </r>
      </text>
    </comment>
    <comment ref="N66" authorId="1" shapeId="0" xr:uid="{00000000-0006-0000-0200-000012000000}">
      <text>
        <r>
          <rPr>
            <sz val="9"/>
            <color indexed="81"/>
            <rFont val="ＭＳ Ｐゴシック"/>
            <family val="3"/>
            <charset val="128"/>
          </rPr>
          <t>「契約期間」とリンク。契約期間を12で割った数値（小数点以下は切り捨て）。</t>
        </r>
      </text>
    </comment>
    <comment ref="H67" authorId="1" shapeId="0" xr:uid="{00000000-0006-0000-0200-000013000000}">
      <text>
        <r>
          <rPr>
            <sz val="9"/>
            <color indexed="81"/>
            <rFont val="ＭＳ Ｐゴシック"/>
            <family val="3"/>
            <charset val="128"/>
          </rPr>
          <t>基本0.25h。抗精神薬・麻薬・血液製剤、又は依頼者温度温度管理表提出の場合、2倍。</t>
        </r>
      </text>
    </comment>
    <comment ref="N67" authorId="1" shapeId="0" xr:uid="{00000000-0006-0000-0200-000014000000}">
      <text>
        <r>
          <rPr>
            <sz val="9"/>
            <color indexed="81"/>
            <rFont val="ＭＳ Ｐゴシック"/>
            <family val="3"/>
            <charset val="128"/>
          </rPr>
          <t>契約期間とリンク。</t>
        </r>
      </text>
    </comment>
    <comment ref="O67" authorId="1" shapeId="0" xr:uid="{00000000-0006-0000-0200-000015000000}">
      <text>
        <r>
          <rPr>
            <sz val="9"/>
            <color indexed="81"/>
            <rFont val="ＭＳ Ｐゴシック"/>
            <family val="3"/>
            <charset val="128"/>
          </rPr>
          <t>契約期間とリンク。</t>
        </r>
      </text>
    </comment>
    <comment ref="Q67" authorId="1" shapeId="0" xr:uid="{00000000-0006-0000-0200-000016000000}">
      <text>
        <r>
          <rPr>
            <sz val="9"/>
            <color indexed="81"/>
            <rFont val="ＭＳ Ｐゴシック"/>
            <family val="3"/>
            <charset val="128"/>
          </rPr>
          <t>契約期間とリンク。</t>
        </r>
      </text>
    </comment>
    <comment ref="O68" authorId="1" shapeId="0" xr:uid="{00000000-0006-0000-0200-000017000000}">
      <text>
        <r>
          <rPr>
            <sz val="9"/>
            <color indexed="81"/>
            <rFont val="ＭＳ Ｐゴシック"/>
            <family val="3"/>
            <charset val="128"/>
          </rPr>
          <t>「契約期間」とリンク。
契約期間が12カ月以下の場合、「0回」。契約期間が13カ月以上の場合、契約期間を12で割った数値から初回分（1）を引いた回数。（小数点以下は繰り上げ）。
※）人数は2名を想定。</t>
        </r>
      </text>
    </comment>
    <comment ref="R69" authorId="1" shapeId="0" xr:uid="{00000000-0006-0000-0200-000018000000}">
      <text>
        <r>
          <rPr>
            <sz val="9"/>
            <color indexed="81"/>
            <rFont val="ＭＳ Ｐゴシック"/>
            <family val="3"/>
            <charset val="128"/>
          </rPr>
          <t>「契約期間」とリンク。</t>
        </r>
        <r>
          <rPr>
            <b/>
            <sz val="9"/>
            <color indexed="81"/>
            <rFont val="ＭＳ Ｐゴシック"/>
            <family val="3"/>
            <charset val="128"/>
          </rPr>
          <t xml:space="preserve">
</t>
        </r>
        <r>
          <rPr>
            <sz val="9"/>
            <color indexed="81"/>
            <rFont val="ＭＳ Ｐゴシック"/>
            <family val="3"/>
            <charset val="128"/>
          </rPr>
          <t>24カ月以内の場合、契約月数から1カ月引いた数値。
24カ月以上の場合、24＋「契約月数から24を引いて3で割った数値（25ヶ月目・26カ月目・27カ月目で1回分の作業が発生するため、小数点以下は繰り上げ）</t>
        </r>
      </text>
    </comment>
    <comment ref="R70" authorId="1" shapeId="0" xr:uid="{00000000-0006-0000-0200-000019000000}">
      <text>
        <r>
          <rPr>
            <sz val="9"/>
            <color indexed="81"/>
            <rFont val="ＭＳ Ｐゴシック"/>
            <family val="3"/>
            <charset val="128"/>
          </rPr>
          <t>「契約期間」とリンク。</t>
        </r>
        <r>
          <rPr>
            <b/>
            <sz val="9"/>
            <color indexed="81"/>
            <rFont val="ＭＳ Ｐゴシック"/>
            <family val="3"/>
            <charset val="128"/>
          </rPr>
          <t xml:space="preserve">
</t>
        </r>
        <r>
          <rPr>
            <sz val="9"/>
            <color indexed="81"/>
            <rFont val="ＭＳ Ｐゴシック"/>
            <family val="3"/>
            <charset val="128"/>
          </rPr>
          <t>24カ月以内の場合、契約月数から1カ月引いた数値。
24カ月以上の場合、24＋「契約月数から24を引いて3で割った数値（25ヶ月目・26カ月目・27カ月目で1回分の作業が発生するため、小数点以下は繰り上げ）</t>
        </r>
      </text>
    </comment>
    <comment ref="R75" authorId="1" shapeId="0" xr:uid="{00000000-0006-0000-0200-00001A000000}">
      <text>
        <r>
          <rPr>
            <sz val="9"/>
            <color indexed="81"/>
            <rFont val="ＭＳ Ｐゴシック"/>
            <family val="3"/>
            <charset val="128"/>
          </rPr>
          <t>「契約期間」とリンク。契約期間を6で割った数値。小数点以下は切り捨て。</t>
        </r>
      </text>
    </comment>
    <comment ref="D77" authorId="3" shapeId="0" xr:uid="{00000000-0006-0000-0200-00001B000000}">
      <text>
        <r>
          <rPr>
            <sz val="9"/>
            <color indexed="81"/>
            <rFont val="ＭＳ Ｐゴシック"/>
            <family val="3"/>
            <charset val="128"/>
          </rPr>
          <t>再スクリーニング、被験者リクルート、同意取得を含む</t>
        </r>
      </text>
    </comment>
    <comment ref="M77" authorId="1" shapeId="0" xr:uid="{00000000-0006-0000-0200-00001C000000}">
      <text>
        <r>
          <rPr>
            <sz val="9"/>
            <color indexed="81"/>
            <rFont val="ＭＳ Ｐゴシック"/>
            <family val="3"/>
            <charset val="128"/>
          </rPr>
          <t>「代諾者必要」or「PGx実施」or「被験者選出項目20以上」の場合、「2」。</t>
        </r>
      </text>
    </comment>
    <comment ref="N77" authorId="1" shapeId="0" xr:uid="{00000000-0006-0000-0200-00001D000000}">
      <text>
        <r>
          <rPr>
            <sz val="9"/>
            <color indexed="81"/>
            <rFont val="ＭＳ Ｐゴシック"/>
            <family val="3"/>
            <charset val="128"/>
          </rPr>
          <t>「代諾者必要」or「PGx実施」or「被験者選出項目20以上」の場合、「2」。</t>
        </r>
      </text>
    </comment>
    <comment ref="N78" authorId="1" shapeId="0" xr:uid="{00000000-0006-0000-0200-00001E000000}">
      <text>
        <r>
          <rPr>
            <sz val="9"/>
            <color indexed="81"/>
            <rFont val="ＭＳ Ｐゴシック"/>
            <family val="3"/>
            <charset val="128"/>
          </rPr>
          <t>「規定Visit数」から1引いた回数。</t>
        </r>
      </text>
    </comment>
    <comment ref="M81" authorId="1" shapeId="0" xr:uid="{00000000-0006-0000-0200-00001F000000}">
      <text>
        <r>
          <rPr>
            <sz val="9"/>
            <color indexed="81"/>
            <rFont val="ＭＳ Ｐゴシック"/>
            <family val="3"/>
            <charset val="128"/>
          </rPr>
          <t>「規定Visit数」にリンク。</t>
        </r>
      </text>
    </comment>
    <comment ref="J82" authorId="1" shapeId="0" xr:uid="{00000000-0006-0000-0200-000020000000}">
      <text>
        <r>
          <rPr>
            <sz val="9"/>
            <color indexed="81"/>
            <rFont val="ＭＳ Ｐゴシック"/>
            <family val="3"/>
            <charset val="128"/>
          </rPr>
          <t>基本時間は0.5h。国際共同治験の場合は1.5倍する。</t>
        </r>
      </text>
    </comment>
    <comment ref="N82" authorId="2" shapeId="0" xr:uid="{00000000-0006-0000-0200-000021000000}">
      <text>
        <r>
          <rPr>
            <sz val="9"/>
            <color indexed="81"/>
            <rFont val="ＭＳ Ｐゴシック"/>
            <family val="3"/>
            <charset val="128"/>
          </rPr>
          <t xml:space="preserve">「臨床検査集中測定回数」にリンク。
</t>
        </r>
      </text>
    </comment>
    <comment ref="Q82" authorId="1" shapeId="0" xr:uid="{00000000-0006-0000-0200-000022000000}">
      <text>
        <r>
          <rPr>
            <sz val="9"/>
            <color indexed="81"/>
            <rFont val="ＭＳ Ｐゴシック"/>
            <family val="3"/>
            <charset val="128"/>
          </rPr>
          <t>「臨床検査集中測定回数」にリンク。</t>
        </r>
      </text>
    </comment>
    <comment ref="M83" authorId="1" shapeId="0" xr:uid="{00000000-0006-0000-0200-000023000000}">
      <text>
        <r>
          <rPr>
            <sz val="9"/>
            <color indexed="81"/>
            <rFont val="ＭＳ Ｐゴシック"/>
            <family val="3"/>
            <charset val="128"/>
          </rPr>
          <t>「PK/PDの採血回数」にリンク。</t>
        </r>
      </text>
    </comment>
    <comment ref="N83" authorId="1" shapeId="0" xr:uid="{00000000-0006-0000-0200-000024000000}">
      <text>
        <r>
          <rPr>
            <sz val="9"/>
            <color indexed="81"/>
            <rFont val="ＭＳ Ｐゴシック"/>
            <family val="3"/>
            <charset val="128"/>
          </rPr>
          <t>「PK/PDの採血回数」にリンク。</t>
        </r>
      </text>
    </comment>
    <comment ref="Q83" authorId="1" shapeId="0" xr:uid="{00000000-0006-0000-0200-000025000000}">
      <text>
        <r>
          <rPr>
            <sz val="9"/>
            <color indexed="81"/>
            <rFont val="ＭＳ Ｐゴシック"/>
            <family val="3"/>
            <charset val="128"/>
          </rPr>
          <t>「PK/PDの採血回数」にリンク。</t>
        </r>
      </text>
    </comment>
    <comment ref="M84" authorId="4" shapeId="0" xr:uid="{00000000-0006-0000-0200-000026000000}">
      <text>
        <r>
          <rPr>
            <sz val="9"/>
            <color indexed="81"/>
            <rFont val="ＭＳ Ｐゴシック"/>
            <family val="3"/>
            <charset val="128"/>
          </rPr>
          <t>「組織標本の提出回数」にリンク。</t>
        </r>
      </text>
    </comment>
    <comment ref="N84" authorId="4" shapeId="0" xr:uid="{00000000-0006-0000-0200-000027000000}">
      <text>
        <r>
          <rPr>
            <sz val="9"/>
            <color indexed="81"/>
            <rFont val="ＭＳ Ｐゴシック"/>
            <family val="3"/>
            <charset val="128"/>
          </rPr>
          <t>「組織標本の提出回数」にリンク。</t>
        </r>
      </text>
    </comment>
    <comment ref="Q84" authorId="4" shapeId="0" xr:uid="{00000000-0006-0000-0200-000028000000}">
      <text>
        <r>
          <rPr>
            <sz val="9"/>
            <color indexed="81"/>
            <rFont val="ＭＳ Ｐゴシック"/>
            <family val="3"/>
            <charset val="128"/>
          </rPr>
          <t>「組織標本の提出回数」にリンク。</t>
        </r>
      </text>
    </comment>
    <comment ref="M85" authorId="1" shapeId="0" xr:uid="{00000000-0006-0000-0200-000029000000}">
      <text>
        <r>
          <rPr>
            <sz val="9"/>
            <color indexed="81"/>
            <rFont val="ＭＳ Ｐゴシック"/>
            <family val="3"/>
            <charset val="128"/>
          </rPr>
          <t>「規定Visit数」にリンク。</t>
        </r>
      </text>
    </comment>
    <comment ref="N85" authorId="1" shapeId="0" xr:uid="{00000000-0006-0000-0200-00002A000000}">
      <text>
        <r>
          <rPr>
            <sz val="9"/>
            <color indexed="81"/>
            <rFont val="ＭＳ Ｐゴシック"/>
            <family val="3"/>
            <charset val="128"/>
          </rPr>
          <t>「規定Visit数」にリンク。</t>
        </r>
      </text>
    </comment>
    <comment ref="G86" authorId="1" shapeId="0" xr:uid="{00000000-0006-0000-0200-00002B000000}">
      <text>
        <r>
          <rPr>
            <sz val="9"/>
            <color indexed="81"/>
            <rFont val="ＭＳ Ｐゴシック"/>
            <family val="3"/>
            <charset val="128"/>
          </rPr>
          <t>「対象疾患」×「被験者最低年齢」×「入院の有無・投与経路」にリンクし、基本時間「1.5h」をかける。</t>
        </r>
      </text>
    </comment>
    <comment ref="I86" authorId="1" shapeId="0" xr:uid="{00000000-0006-0000-0200-00002C000000}">
      <text>
        <r>
          <rPr>
            <sz val="9"/>
            <color indexed="81"/>
            <rFont val="ＭＳ Ｐゴシック"/>
            <family val="3"/>
            <charset val="128"/>
          </rPr>
          <t>「対象疾患」×「被験者最低年齢」×「入院の有無・投与経路」にリンクし、基本時間「0.25h」をかける。</t>
        </r>
      </text>
    </comment>
    <comment ref="N86" authorId="1" shapeId="0" xr:uid="{00000000-0006-0000-0200-00002D000000}">
      <text>
        <r>
          <rPr>
            <sz val="9"/>
            <color indexed="81"/>
            <rFont val="ＭＳ Ｐゴシック"/>
            <family val="3"/>
            <charset val="128"/>
          </rPr>
          <t>「規定Visit数」にリンク。</t>
        </r>
      </text>
    </comment>
    <comment ref="P86" authorId="1" shapeId="0" xr:uid="{00000000-0006-0000-0200-00002E000000}">
      <text>
        <r>
          <rPr>
            <sz val="9"/>
            <color indexed="81"/>
            <rFont val="ＭＳ Ｐゴシック"/>
            <family val="3"/>
            <charset val="128"/>
          </rPr>
          <t>「規定Visit数」にリンク。</t>
        </r>
      </text>
    </comment>
    <comment ref="D87" authorId="3" shapeId="0" xr:uid="{00000000-0006-0000-0200-00002F000000}">
      <text>
        <r>
          <rPr>
            <sz val="9"/>
            <color indexed="81"/>
            <rFont val="ＭＳ Ｐゴシック"/>
            <family val="3"/>
            <charset val="128"/>
          </rPr>
          <t>症例SDVの対応を含む</t>
        </r>
      </text>
    </comment>
    <comment ref="M87" authorId="1" shapeId="0" xr:uid="{00000000-0006-0000-0200-000030000000}">
      <text>
        <r>
          <rPr>
            <sz val="9"/>
            <color indexed="81"/>
            <rFont val="ＭＳ Ｐゴシック"/>
            <family val="3"/>
            <charset val="128"/>
          </rPr>
          <t>「規定Visit数」にリンク。
4Visit目実施以降は3Visitに1回とする。</t>
        </r>
      </text>
    </comment>
    <comment ref="N87" authorId="1" shapeId="0" xr:uid="{00000000-0006-0000-0200-000031000000}">
      <text>
        <r>
          <rPr>
            <sz val="9"/>
            <color indexed="81"/>
            <rFont val="ＭＳ Ｐゴシック"/>
            <family val="3"/>
            <charset val="128"/>
          </rPr>
          <t>「規定Visit数」にリンク。
4Visit目実施以降は2Visitに1回とする。</t>
        </r>
      </text>
    </comment>
    <comment ref="N89" authorId="1" shapeId="0" xr:uid="{00000000-0006-0000-0200-000032000000}">
      <text>
        <r>
          <rPr>
            <sz val="9"/>
            <color indexed="81"/>
            <rFont val="ＭＳ Ｐゴシック"/>
            <family val="3"/>
            <charset val="128"/>
          </rPr>
          <t>「規定Visit数」にリンク。</t>
        </r>
      </text>
    </comment>
    <comment ref="O89" authorId="1" shapeId="0" xr:uid="{00000000-0006-0000-0200-000033000000}">
      <text>
        <r>
          <rPr>
            <sz val="9"/>
            <color indexed="81"/>
            <rFont val="ＭＳ Ｐゴシック"/>
            <family val="3"/>
            <charset val="128"/>
          </rPr>
          <t>「規定Visit数」にリンク。</t>
        </r>
      </text>
    </comment>
    <comment ref="P89" authorId="1" shapeId="0" xr:uid="{00000000-0006-0000-0200-000034000000}">
      <text>
        <r>
          <rPr>
            <sz val="9"/>
            <color indexed="81"/>
            <rFont val="ＭＳ Ｐゴシック"/>
            <family val="3"/>
            <charset val="128"/>
          </rPr>
          <t>「規定Visit数」にリンク。</t>
        </r>
      </text>
    </comment>
    <comment ref="Q89" authorId="1" shapeId="0" xr:uid="{00000000-0006-0000-0200-000035000000}">
      <text>
        <r>
          <rPr>
            <sz val="9"/>
            <color indexed="81"/>
            <rFont val="ＭＳ Ｐゴシック"/>
            <family val="3"/>
            <charset val="128"/>
          </rPr>
          <t>「規定Visit数」にリンク。</t>
        </r>
      </text>
    </comment>
    <comment ref="M90" authorId="1" shapeId="0" xr:uid="{00000000-0006-0000-0200-000036000000}">
      <text>
        <r>
          <rPr>
            <sz val="9"/>
            <color indexed="81"/>
            <rFont val="ＭＳ Ｐゴシック"/>
            <family val="3"/>
            <charset val="128"/>
          </rPr>
          <t>「被験者への電話対応Visit数」にリンク。</t>
        </r>
      </text>
    </comment>
    <comment ref="N90" authorId="1" shapeId="0" xr:uid="{00000000-0006-0000-0200-000037000000}">
      <text>
        <r>
          <rPr>
            <sz val="9"/>
            <color indexed="81"/>
            <rFont val="ＭＳ Ｐゴシック"/>
            <family val="3"/>
            <charset val="128"/>
          </rPr>
          <t>「被験者への電話対応Visit数」にリンク</t>
        </r>
      </text>
    </comment>
    <comment ref="M91" authorId="0" shapeId="0" xr:uid="{00000000-0006-0000-0200-000038000000}">
      <text>
        <r>
          <rPr>
            <sz val="9"/>
            <color indexed="81"/>
            <rFont val="ＭＳ Ｐゴシック"/>
            <family val="3"/>
            <charset val="128"/>
          </rPr>
          <t>「調査表の確認を要するVisit数」にリンク。</t>
        </r>
      </text>
    </comment>
    <comment ref="N91" authorId="0" shapeId="0" xr:uid="{00000000-0006-0000-0200-000039000000}">
      <text>
        <r>
          <rPr>
            <sz val="9"/>
            <color indexed="81"/>
            <rFont val="ＭＳ Ｐゴシック"/>
            <family val="3"/>
            <charset val="128"/>
          </rPr>
          <t>「調査表の確認を要するVisit数」にリンク。</t>
        </r>
      </text>
    </comment>
    <comment ref="M92" authorId="0" shapeId="0" xr:uid="{00000000-0006-0000-0200-00003A000000}">
      <text>
        <r>
          <rPr>
            <sz val="9"/>
            <color indexed="81"/>
            <rFont val="ＭＳ Ｐゴシック"/>
            <family val="3"/>
            <charset val="128"/>
          </rPr>
          <t>「治験のため特殊評価・特殊検査のVisit数」にリンク。</t>
        </r>
      </text>
    </comment>
    <comment ref="N92" authorId="0" shapeId="0" xr:uid="{00000000-0006-0000-0200-00003B000000}">
      <text>
        <r>
          <rPr>
            <sz val="9"/>
            <color indexed="81"/>
            <rFont val="ＭＳ Ｐゴシック"/>
            <family val="3"/>
            <charset val="128"/>
          </rPr>
          <t>「治験のため特殊評価・特殊検査のVisit数」にリンク。</t>
        </r>
      </text>
    </comment>
    <comment ref="Q92" authorId="0" shapeId="0" xr:uid="{00000000-0006-0000-0200-00003C000000}">
      <text>
        <r>
          <rPr>
            <sz val="9"/>
            <color indexed="81"/>
            <rFont val="ＭＳ Ｐゴシック"/>
            <family val="3"/>
            <charset val="128"/>
          </rPr>
          <t>「治験のため特殊評価・特殊検査のVisit数」にリンク。</t>
        </r>
      </text>
    </comment>
    <comment ref="M93" authorId="0" shapeId="0" xr:uid="{00000000-0006-0000-0200-00003D000000}">
      <text>
        <r>
          <rPr>
            <sz val="9"/>
            <color indexed="81"/>
            <rFont val="ＭＳ Ｐゴシック"/>
            <family val="3"/>
            <charset val="128"/>
          </rPr>
          <t>「治験のため特殊評価・特殊検査のVisit数」にリンク。</t>
        </r>
      </text>
    </comment>
    <comment ref="N93" authorId="0" shapeId="0" xr:uid="{00000000-0006-0000-0200-00003E000000}">
      <text>
        <r>
          <rPr>
            <sz val="9"/>
            <color indexed="81"/>
            <rFont val="ＭＳ Ｐゴシック"/>
            <family val="3"/>
            <charset val="128"/>
          </rPr>
          <t>「治験のため特殊評価・特殊検査のVisit数」にリンク。</t>
        </r>
      </text>
    </comment>
    <comment ref="Q93" authorId="0" shapeId="0" xr:uid="{00000000-0006-0000-0200-00003F000000}">
      <text>
        <r>
          <rPr>
            <sz val="9"/>
            <color indexed="81"/>
            <rFont val="ＭＳ Ｐゴシック"/>
            <family val="3"/>
            <charset val="128"/>
          </rPr>
          <t>「治験のため特殊評価・特殊検査のVisit数」にリンク。</t>
        </r>
      </text>
    </comment>
    <comment ref="M94" authorId="0" shapeId="0" xr:uid="{00000000-0006-0000-0200-000040000000}">
      <text>
        <r>
          <rPr>
            <sz val="9"/>
            <color indexed="81"/>
            <rFont val="ＭＳ Ｐゴシック"/>
            <family val="3"/>
            <charset val="128"/>
          </rPr>
          <t>「手術前～手術後の治験薬の投与の有無、又は集中治療を酔う数評価・管理の有無」にリンク。</t>
        </r>
      </text>
    </comment>
    <comment ref="N94" authorId="0" shapeId="0" xr:uid="{00000000-0006-0000-0200-000041000000}">
      <text>
        <r>
          <rPr>
            <sz val="9"/>
            <color indexed="81"/>
            <rFont val="ＭＳ Ｐゴシック"/>
            <family val="3"/>
            <charset val="128"/>
          </rPr>
          <t>「手術前～手術後の治験薬の投与の有無、又は集中治療を酔う数評価・管理の有無」にリンク。</t>
        </r>
      </text>
    </comment>
    <comment ref="P94" authorId="0" shapeId="0" xr:uid="{00000000-0006-0000-0200-000042000000}">
      <text>
        <r>
          <rPr>
            <sz val="9"/>
            <color indexed="81"/>
            <rFont val="ＭＳ Ｐゴシック"/>
            <family val="3"/>
            <charset val="128"/>
          </rPr>
          <t>「手術前～手術後の治験薬の投与の有無、又は集中治療を酔う数評価・管理の有無」にリンク。</t>
        </r>
      </text>
    </comment>
    <comment ref="H95" authorId="0" shapeId="0" xr:uid="{00000000-0006-0000-0200-000043000000}">
      <text>
        <r>
          <rPr>
            <sz val="9"/>
            <color indexed="81"/>
            <rFont val="ＭＳ Ｐゴシック"/>
            <family val="3"/>
            <charset val="128"/>
          </rPr>
          <t>院内調製または盲検化スタッフが必要な場合は2倍する。</t>
        </r>
      </text>
    </comment>
    <comment ref="O95" authorId="1" shapeId="0" xr:uid="{00000000-0006-0000-0200-000044000000}">
      <text>
        <r>
          <rPr>
            <sz val="9"/>
            <color indexed="81"/>
            <rFont val="ＭＳ Ｐゴシック"/>
            <family val="3"/>
            <charset val="128"/>
          </rPr>
          <t>「払出回数」にリンク。
※）人数は2名を想定。</t>
        </r>
      </text>
    </comment>
    <comment ref="F96" authorId="1" shapeId="0" xr:uid="{00000000-0006-0000-0200-000045000000}">
      <text>
        <r>
          <rPr>
            <sz val="9"/>
            <color indexed="81"/>
            <rFont val="ＭＳ Ｐゴシック"/>
            <family val="3"/>
            <charset val="128"/>
          </rPr>
          <t>基本時間は0.5h。国際共同治験の場合は1.5倍する。</t>
        </r>
      </text>
    </comment>
    <comment ref="G96" authorId="1" shapeId="0" xr:uid="{00000000-0006-0000-0200-000046000000}">
      <text>
        <r>
          <rPr>
            <sz val="9"/>
            <color indexed="81"/>
            <rFont val="ＭＳ Ｐゴシック"/>
            <family val="3"/>
            <charset val="128"/>
          </rPr>
          <t>基本時間は1h。国際共同治験の場合は1.5倍する。</t>
        </r>
      </text>
    </comment>
    <comment ref="M96" authorId="1" shapeId="0" xr:uid="{00000000-0006-0000-0200-000047000000}">
      <text>
        <r>
          <rPr>
            <sz val="9"/>
            <color indexed="81"/>
            <rFont val="ＭＳ Ｐゴシック"/>
            <family val="3"/>
            <charset val="128"/>
          </rPr>
          <t>「規定Visit数」にリンク。</t>
        </r>
      </text>
    </comment>
    <comment ref="N96" authorId="1" shapeId="0" xr:uid="{00000000-0006-0000-0200-000048000000}">
      <text>
        <r>
          <rPr>
            <sz val="9"/>
            <color indexed="81"/>
            <rFont val="ＭＳ Ｐゴシック"/>
            <family val="3"/>
            <charset val="128"/>
          </rPr>
          <t>「規定Visit数」にリンク。</t>
        </r>
      </text>
    </comment>
    <comment ref="F97" authorId="1" shapeId="0" xr:uid="{00000000-0006-0000-0200-000049000000}">
      <text>
        <r>
          <rPr>
            <sz val="9"/>
            <color indexed="81"/>
            <rFont val="ＭＳ Ｐゴシック"/>
            <family val="3"/>
            <charset val="128"/>
          </rPr>
          <t>基本時間は0.25h。国際共同治験の場合は1.5倍する。</t>
        </r>
      </text>
    </comment>
    <comment ref="G97" authorId="1" shapeId="0" xr:uid="{00000000-0006-0000-0200-00004A000000}">
      <text>
        <r>
          <rPr>
            <sz val="9"/>
            <color indexed="81"/>
            <rFont val="ＭＳ Ｐゴシック"/>
            <family val="3"/>
            <charset val="128"/>
          </rPr>
          <t>基本時間は0.25h。国際共同治験の場合は1.5倍する。</t>
        </r>
      </text>
    </comment>
    <comment ref="M97" authorId="1" shapeId="0" xr:uid="{00000000-0006-0000-0200-00004B000000}">
      <text>
        <r>
          <rPr>
            <sz val="9"/>
            <color indexed="81"/>
            <rFont val="ＭＳ Ｐゴシック"/>
            <family val="3"/>
            <charset val="128"/>
          </rPr>
          <t>「規定Visit数」にリンク。</t>
        </r>
      </text>
    </comment>
    <comment ref="N97" authorId="1" shapeId="0" xr:uid="{00000000-0006-0000-0200-00004C000000}">
      <text>
        <r>
          <rPr>
            <sz val="9"/>
            <color indexed="81"/>
            <rFont val="ＭＳ Ｐゴシック"/>
            <family val="3"/>
            <charset val="128"/>
          </rPr>
          <t>「規定Visit数」にリンク。</t>
        </r>
      </text>
    </comment>
    <comment ref="R101" authorId="1" shapeId="0" xr:uid="{00000000-0006-0000-0200-00004D000000}">
      <text>
        <r>
          <rPr>
            <sz val="9"/>
            <color indexed="81"/>
            <rFont val="ＭＳ Ｐゴシック"/>
            <family val="3"/>
            <charset val="128"/>
          </rPr>
          <t>「来院/評価回数」にリンク。</t>
        </r>
      </text>
    </comment>
    <comment ref="R102" authorId="1" shapeId="0" xr:uid="{00000000-0006-0000-0200-00004E000000}">
      <text>
        <r>
          <rPr>
            <sz val="9"/>
            <color indexed="81"/>
            <rFont val="ＭＳ Ｐゴシック"/>
            <family val="3"/>
            <charset val="128"/>
          </rPr>
          <t>「来院/評価回数」にリンク。</t>
        </r>
      </text>
    </comment>
    <comment ref="R103" authorId="1" shapeId="0" xr:uid="{00000000-0006-0000-0200-00004F000000}">
      <text>
        <r>
          <rPr>
            <sz val="9"/>
            <color indexed="81"/>
            <rFont val="ＭＳ Ｐゴシック"/>
            <family val="3"/>
            <charset val="128"/>
          </rPr>
          <t>「来院/評価回数」にリンク。</t>
        </r>
      </text>
    </comment>
  </commentList>
</comments>
</file>

<file path=xl/sharedStrings.xml><?xml version="1.0" encoding="utf-8"?>
<sst xmlns="http://schemas.openxmlformats.org/spreadsheetml/2006/main" count="410" uniqueCount="348">
  <si>
    <t>作成日：</t>
    <rPh sb="0" eb="3">
      <t>サクセイビ</t>
    </rPh>
    <phoneticPr fontId="16"/>
  </si>
  <si>
    <t>治験課題名</t>
    <rPh sb="0" eb="2">
      <t>チケン</t>
    </rPh>
    <rPh sb="2" eb="4">
      <t>カダイ</t>
    </rPh>
    <rPh sb="4" eb="5">
      <t>メイ</t>
    </rPh>
    <phoneticPr fontId="16"/>
  </si>
  <si>
    <t>医師</t>
    <rPh sb="0" eb="2">
      <t>イシ</t>
    </rPh>
    <phoneticPr fontId="16"/>
  </si>
  <si>
    <t>薬剤師</t>
    <rPh sb="0" eb="3">
      <t>ヤクザイシ</t>
    </rPh>
    <phoneticPr fontId="16"/>
  </si>
  <si>
    <t>【監査費用】</t>
    <rPh sb="1" eb="3">
      <t>カンサ</t>
    </rPh>
    <rPh sb="3" eb="5">
      <t>ヒヨウ</t>
    </rPh>
    <phoneticPr fontId="16"/>
  </si>
  <si>
    <t>区分</t>
    <rPh sb="0" eb="2">
      <t>クブン</t>
    </rPh>
    <phoneticPr fontId="4"/>
  </si>
  <si>
    <t>発生時期</t>
    <rPh sb="0" eb="2">
      <t>ハッセイ</t>
    </rPh>
    <rPh sb="2" eb="4">
      <t>ジキ</t>
    </rPh>
    <phoneticPr fontId="4"/>
  </si>
  <si>
    <t>備考</t>
    <rPh sb="0" eb="2">
      <t>ビコウ</t>
    </rPh>
    <phoneticPr fontId="4"/>
  </si>
  <si>
    <t>変動費</t>
    <rPh sb="0" eb="3">
      <t>ヘンドウヒ</t>
    </rPh>
    <phoneticPr fontId="4"/>
  </si>
  <si>
    <t>IRB（継続審査）の関連業務</t>
    <rPh sb="4" eb="6">
      <t>ケイゾク</t>
    </rPh>
    <rPh sb="6" eb="8">
      <t>シンサ</t>
    </rPh>
    <rPh sb="10" eb="12">
      <t>カンレン</t>
    </rPh>
    <rPh sb="12" eb="14">
      <t>ギョウム</t>
    </rPh>
    <phoneticPr fontId="4"/>
  </si>
  <si>
    <t>治験責任医師との協議</t>
    <rPh sb="0" eb="2">
      <t>チケン</t>
    </rPh>
    <rPh sb="2" eb="4">
      <t>セキニン</t>
    </rPh>
    <rPh sb="4" eb="6">
      <t>イシ</t>
    </rPh>
    <rPh sb="8" eb="10">
      <t>キョウギ</t>
    </rPh>
    <phoneticPr fontId="4"/>
  </si>
  <si>
    <t>ヒアリング</t>
    <phoneticPr fontId="4"/>
  </si>
  <si>
    <t>治験薬の受領</t>
    <rPh sb="0" eb="3">
      <t>チケンヤク</t>
    </rPh>
    <rPh sb="4" eb="6">
      <t>ジュリョウ</t>
    </rPh>
    <phoneticPr fontId="4"/>
  </si>
  <si>
    <t>検査関連セットアップ</t>
    <rPh sb="0" eb="2">
      <t>ケンサ</t>
    </rPh>
    <rPh sb="2" eb="4">
      <t>カンレン</t>
    </rPh>
    <phoneticPr fontId="4"/>
  </si>
  <si>
    <t>院内システムへの治験情報登録</t>
    <rPh sb="0" eb="2">
      <t>インナイ</t>
    </rPh>
    <rPh sb="8" eb="10">
      <t>チケン</t>
    </rPh>
    <rPh sb="10" eb="12">
      <t>ジョウホウ</t>
    </rPh>
    <rPh sb="12" eb="14">
      <t>トウロク</t>
    </rPh>
    <phoneticPr fontId="4"/>
  </si>
  <si>
    <t>治験薬の治験依頼者への返却</t>
    <rPh sb="0" eb="3">
      <t>チケンヤク</t>
    </rPh>
    <rPh sb="4" eb="6">
      <t>チケン</t>
    </rPh>
    <rPh sb="6" eb="9">
      <t>イライシャ</t>
    </rPh>
    <rPh sb="11" eb="13">
      <t>ヘンキャク</t>
    </rPh>
    <phoneticPr fontId="4"/>
  </si>
  <si>
    <t>終了報告書の作成</t>
    <rPh sb="0" eb="2">
      <t>シュウリョウ</t>
    </rPh>
    <rPh sb="2" eb="5">
      <t>ホウコクショ</t>
    </rPh>
    <rPh sb="6" eb="8">
      <t>サクセイ</t>
    </rPh>
    <phoneticPr fontId="4"/>
  </si>
  <si>
    <t>費用の精算</t>
    <rPh sb="0" eb="2">
      <t>ヒヨウ</t>
    </rPh>
    <rPh sb="3" eb="5">
      <t>セイサン</t>
    </rPh>
    <phoneticPr fontId="4"/>
  </si>
  <si>
    <t>症例の登録</t>
    <rPh sb="0" eb="2">
      <t>ショウレイ</t>
    </rPh>
    <rPh sb="3" eb="5">
      <t>トウロク</t>
    </rPh>
    <phoneticPr fontId="4"/>
  </si>
  <si>
    <t>他科・他院との情報交換</t>
    <rPh sb="0" eb="2">
      <t>タカ</t>
    </rPh>
    <rPh sb="3" eb="5">
      <t>タイン</t>
    </rPh>
    <rPh sb="7" eb="9">
      <t>ジョウホウ</t>
    </rPh>
    <rPh sb="9" eb="11">
      <t>コウカン</t>
    </rPh>
    <phoneticPr fontId="4"/>
  </si>
  <si>
    <t>スクリーニング名簿・被験者識別コード表の作成</t>
    <rPh sb="7" eb="9">
      <t>メイボ</t>
    </rPh>
    <rPh sb="10" eb="13">
      <t>ヒケンシャ</t>
    </rPh>
    <rPh sb="13" eb="15">
      <t>シキベツ</t>
    </rPh>
    <rPh sb="18" eb="19">
      <t>ヒョウ</t>
    </rPh>
    <rPh sb="20" eb="22">
      <t>サクセイ</t>
    </rPh>
    <phoneticPr fontId="4"/>
  </si>
  <si>
    <t>被験者対応</t>
    <rPh sb="0" eb="3">
      <t>ヒケンシャ</t>
    </rPh>
    <rPh sb="3" eb="5">
      <t>タイオウ</t>
    </rPh>
    <phoneticPr fontId="4"/>
  </si>
  <si>
    <t>治験薬の処方・払出し</t>
    <rPh sb="0" eb="3">
      <t>チケンヤク</t>
    </rPh>
    <rPh sb="4" eb="6">
      <t>ショホウ</t>
    </rPh>
    <rPh sb="7" eb="9">
      <t>ハライダシ</t>
    </rPh>
    <phoneticPr fontId="4"/>
  </si>
  <si>
    <t>再同意の取得</t>
    <rPh sb="0" eb="1">
      <t>サイ</t>
    </rPh>
    <rPh sb="1" eb="3">
      <t>ドウイ</t>
    </rPh>
    <rPh sb="4" eb="6">
      <t>シュトク</t>
    </rPh>
    <phoneticPr fontId="4"/>
  </si>
  <si>
    <t>負担軽減費の精算・支給（被験者）</t>
    <rPh sb="0" eb="2">
      <t>フタン</t>
    </rPh>
    <rPh sb="2" eb="4">
      <t>ケイゲン</t>
    </rPh>
    <rPh sb="4" eb="5">
      <t>ヒ</t>
    </rPh>
    <rPh sb="6" eb="8">
      <t>セイサン</t>
    </rPh>
    <rPh sb="9" eb="11">
      <t>シキュウ</t>
    </rPh>
    <rPh sb="12" eb="15">
      <t>ヒケンシャ</t>
    </rPh>
    <phoneticPr fontId="4"/>
  </si>
  <si>
    <t>EDC利用の場合のみ適用。</t>
    <rPh sb="3" eb="5">
      <t>リヨウ</t>
    </rPh>
    <rPh sb="6" eb="8">
      <t>バアイ</t>
    </rPh>
    <rPh sb="10" eb="12">
      <t>テキヨウ</t>
    </rPh>
    <phoneticPr fontId="4"/>
  </si>
  <si>
    <t>項目
（詳細な項目内容は算定要領を参照）</t>
    <rPh sb="0" eb="2">
      <t>コウモク</t>
    </rPh>
    <rPh sb="4" eb="6">
      <t>ショウサイ</t>
    </rPh>
    <rPh sb="7" eb="9">
      <t>コウモク</t>
    </rPh>
    <rPh sb="9" eb="11">
      <t>ナイヨウ</t>
    </rPh>
    <rPh sb="12" eb="14">
      <t>サンテイ</t>
    </rPh>
    <rPh sb="14" eb="16">
      <t>ヨウリョウ</t>
    </rPh>
    <rPh sb="17" eb="19">
      <t>サンショウ</t>
    </rPh>
    <phoneticPr fontId="4"/>
  </si>
  <si>
    <t>実施回数は「契約月数/3」</t>
    <rPh sb="0" eb="2">
      <t>ジッシ</t>
    </rPh>
    <rPh sb="2" eb="4">
      <t>カイスウ</t>
    </rPh>
    <rPh sb="6" eb="8">
      <t>ケイヤク</t>
    </rPh>
    <rPh sb="8" eb="10">
      <t>ツキスウ</t>
    </rPh>
    <phoneticPr fontId="4"/>
  </si>
  <si>
    <t>採用品目からの併用禁止・同種同効薬リストの作成</t>
    <rPh sb="0" eb="2">
      <t>サイヨウ</t>
    </rPh>
    <rPh sb="2" eb="4">
      <t>ヒンモク</t>
    </rPh>
    <rPh sb="7" eb="9">
      <t>ヘイヨウ</t>
    </rPh>
    <rPh sb="9" eb="11">
      <t>キンシ</t>
    </rPh>
    <rPh sb="12" eb="14">
      <t>ドウシュ</t>
    </rPh>
    <rPh sb="14" eb="15">
      <t>ドウ</t>
    </rPh>
    <rPh sb="15" eb="16">
      <t>キ</t>
    </rPh>
    <rPh sb="16" eb="17">
      <t>ヤク</t>
    </rPh>
    <rPh sb="21" eb="23">
      <t>サクセイ</t>
    </rPh>
    <phoneticPr fontId="4"/>
  </si>
  <si>
    <t>1回当たりの業務時間(単位；時間）</t>
    <rPh sb="1" eb="2">
      <t>カイ</t>
    </rPh>
    <rPh sb="6" eb="8">
      <t>ギョウム</t>
    </rPh>
    <rPh sb="8" eb="10">
      <t>ジカン</t>
    </rPh>
    <rPh sb="11" eb="13">
      <t>タンイ</t>
    </rPh>
    <rPh sb="14" eb="16">
      <t>ジカン</t>
    </rPh>
    <phoneticPr fontId="4"/>
  </si>
  <si>
    <t>実施医療機関</t>
    <phoneticPr fontId="4"/>
  </si>
  <si>
    <t>事務職</t>
    <rPh sb="0" eb="3">
      <t>ジムショク</t>
    </rPh>
    <phoneticPr fontId="4"/>
  </si>
  <si>
    <t>有</t>
  </si>
  <si>
    <t>実施回数は「来院・評価日数-1」</t>
    <rPh sb="0" eb="2">
      <t>ジッシ</t>
    </rPh>
    <rPh sb="2" eb="4">
      <t>カイスウ</t>
    </rPh>
    <rPh sb="6" eb="8">
      <t>ライイン</t>
    </rPh>
    <rPh sb="9" eb="11">
      <t>ヒョウカ</t>
    </rPh>
    <rPh sb="11" eb="12">
      <t>ビ</t>
    </rPh>
    <rPh sb="12" eb="13">
      <t>スウ</t>
    </rPh>
    <phoneticPr fontId="4"/>
  </si>
  <si>
    <t>固定費</t>
    <rPh sb="0" eb="3">
      <t>コテイヒ</t>
    </rPh>
    <phoneticPr fontId="4"/>
  </si>
  <si>
    <t>変動費</t>
    <rPh sb="0" eb="3">
      <t>ヘンドウヒ</t>
    </rPh>
    <phoneticPr fontId="4"/>
  </si>
  <si>
    <t>【治験の概要】</t>
    <rPh sb="1" eb="3">
      <t>チケン</t>
    </rPh>
    <rPh sb="4" eb="6">
      <t>ガイヨウ</t>
    </rPh>
    <phoneticPr fontId="16"/>
  </si>
  <si>
    <r>
      <t>実施回数は「規定Visit数」</t>
    </r>
    <r>
      <rPr>
        <sz val="7"/>
        <rFont val="ＭＳ Ｐゴシック"/>
        <family val="3"/>
        <charset val="128"/>
      </rPr>
      <t>(国際共同は1.5倍)</t>
    </r>
    <rPh sb="0" eb="2">
      <t>ジッシ</t>
    </rPh>
    <rPh sb="2" eb="4">
      <t>カイスウ</t>
    </rPh>
    <rPh sb="6" eb="8">
      <t>キテイ</t>
    </rPh>
    <rPh sb="13" eb="14">
      <t>スウ</t>
    </rPh>
    <rPh sb="16" eb="18">
      <t>コクサイ</t>
    </rPh>
    <rPh sb="18" eb="20">
      <t>キョウドウ</t>
    </rPh>
    <rPh sb="24" eb="25">
      <t>バイ</t>
    </rPh>
    <phoneticPr fontId="4"/>
  </si>
  <si>
    <t>↓</t>
    <phoneticPr fontId="4"/>
  </si>
  <si>
    <t>(Visit数にて再積算した金額)</t>
    <phoneticPr fontId="4"/>
  </si>
  <si>
    <t>　　※）治験実施中の固定費1ヶ月単価</t>
    <rPh sb="4" eb="6">
      <t>チケン</t>
    </rPh>
    <rPh sb="6" eb="8">
      <t>ジッシ</t>
    </rPh>
    <rPh sb="8" eb="9">
      <t>チュウ</t>
    </rPh>
    <rPh sb="10" eb="13">
      <t>コテイヒ</t>
    </rPh>
    <rPh sb="15" eb="16">
      <t>ゲツ</t>
    </rPh>
    <rPh sb="16" eb="18">
      <t>タンカ</t>
    </rPh>
    <phoneticPr fontId="4"/>
  </si>
  <si>
    <t>【IRB審議費用】</t>
    <rPh sb="4" eb="6">
      <t>シンギ</t>
    </rPh>
    <rPh sb="6" eb="8">
      <t>ヒヨウ</t>
    </rPh>
    <phoneticPr fontId="16"/>
  </si>
  <si>
    <t>検査技師</t>
    <rPh sb="0" eb="2">
      <t>ケンサ</t>
    </rPh>
    <rPh sb="2" eb="4">
      <t>ギシ</t>
    </rPh>
    <phoneticPr fontId="16"/>
  </si>
  <si>
    <t>実施回数は「契約月数/6」</t>
    <rPh sb="0" eb="2">
      <t>ジッシ</t>
    </rPh>
    <rPh sb="2" eb="4">
      <t>カイスウ</t>
    </rPh>
    <rPh sb="6" eb="8">
      <t>ケイヤク</t>
    </rPh>
    <rPh sb="8" eb="10">
      <t>ツキスウ</t>
    </rPh>
    <phoneticPr fontId="4"/>
  </si>
  <si>
    <t>数値入力/選択</t>
    <phoneticPr fontId="4"/>
  </si>
  <si>
    <t>業務毎の
合計金額</t>
    <rPh sb="0" eb="2">
      <t>ギョウム</t>
    </rPh>
    <rPh sb="2" eb="3">
      <t>マイ</t>
    </rPh>
    <rPh sb="7" eb="9">
      <t>キンガク</t>
    </rPh>
    <phoneticPr fontId="4"/>
  </si>
  <si>
    <t>看護師</t>
    <rPh sb="0" eb="3">
      <t>カンゴシ</t>
    </rPh>
    <phoneticPr fontId="4"/>
  </si>
  <si>
    <t>合計</t>
    <rPh sb="0" eb="2">
      <t>ゴウケイ</t>
    </rPh>
    <phoneticPr fontId="4"/>
  </si>
  <si>
    <t>1.1.2 1)</t>
    <phoneticPr fontId="4"/>
  </si>
  <si>
    <t>1.1.2 2)</t>
    <phoneticPr fontId="4"/>
  </si>
  <si>
    <t>EDCセットアップ</t>
    <phoneticPr fontId="4"/>
  </si>
  <si>
    <t>EDCトレーニング</t>
    <phoneticPr fontId="4"/>
  </si>
  <si>
    <t>カルテスクリーニング</t>
    <phoneticPr fontId="4"/>
  </si>
  <si>
    <t>［治験依頼者から実施医療機関に支払われる金額］</t>
    <rPh sb="1" eb="3">
      <t>チケン</t>
    </rPh>
    <rPh sb="3" eb="6">
      <t>イライシャ</t>
    </rPh>
    <rPh sb="8" eb="10">
      <t>ジッシ</t>
    </rPh>
    <rPh sb="10" eb="12">
      <t>イリョウ</t>
    </rPh>
    <rPh sb="12" eb="14">
      <t>キカン</t>
    </rPh>
    <rPh sb="15" eb="17">
      <t>シハラ</t>
    </rPh>
    <rPh sb="20" eb="22">
      <t>キンガク</t>
    </rPh>
    <phoneticPr fontId="4"/>
  </si>
  <si>
    <t>治験依頼者名</t>
    <rPh sb="0" eb="2">
      <t>チケン</t>
    </rPh>
    <rPh sb="2" eb="4">
      <t>イライ</t>
    </rPh>
    <rPh sb="4" eb="5">
      <t>シャ</t>
    </rPh>
    <rPh sb="5" eb="6">
      <t>メイ</t>
    </rPh>
    <phoneticPr fontId="4"/>
  </si>
  <si>
    <t>　医師：</t>
    <rPh sb="1" eb="3">
      <t>イシ</t>
    </rPh>
    <phoneticPr fontId="4"/>
  </si>
  <si>
    <t>治験関連資料の保管</t>
    <rPh sb="0" eb="2">
      <t>チケン</t>
    </rPh>
    <rPh sb="2" eb="4">
      <t>カンレン</t>
    </rPh>
    <rPh sb="4" eb="6">
      <t>シリョウ</t>
    </rPh>
    <rPh sb="7" eb="9">
      <t>ホカン</t>
    </rPh>
    <phoneticPr fontId="4"/>
  </si>
  <si>
    <t>技師等</t>
    <rPh sb="2" eb="3">
      <t>トウ</t>
    </rPh>
    <phoneticPr fontId="4"/>
  </si>
  <si>
    <t>規制分類（国内治験：1　国際共同治験：1.5）</t>
    <rPh sb="0" eb="2">
      <t>キセイ</t>
    </rPh>
    <rPh sb="2" eb="4">
      <t>ブンルイ</t>
    </rPh>
    <rPh sb="5" eb="7">
      <t>コクナイ</t>
    </rPh>
    <rPh sb="7" eb="9">
      <t>チケン</t>
    </rPh>
    <rPh sb="12" eb="14">
      <t>コクサイ</t>
    </rPh>
    <rPh sb="14" eb="16">
      <t>キョウドウ</t>
    </rPh>
    <rPh sb="16" eb="18">
      <t>チケン</t>
    </rPh>
    <phoneticPr fontId="4"/>
  </si>
  <si>
    <t>PGｘ検査の有無</t>
    <rPh sb="3" eb="5">
      <t>ケンサ</t>
    </rPh>
    <rPh sb="6" eb="8">
      <t>ウム</t>
    </rPh>
    <phoneticPr fontId="4"/>
  </si>
  <si>
    <t>【役職単価】</t>
    <rPh sb="1" eb="3">
      <t>ヤクショク</t>
    </rPh>
    <rPh sb="3" eb="5">
      <t>タンカ</t>
    </rPh>
    <phoneticPr fontId="4"/>
  </si>
  <si>
    <t>院内終了手続き</t>
    <rPh sb="0" eb="2">
      <t>インナイ</t>
    </rPh>
    <rPh sb="2" eb="4">
      <t>シュウリョウ</t>
    </rPh>
    <rPh sb="4" eb="6">
      <t>テツヅ</t>
    </rPh>
    <phoneticPr fontId="4"/>
  </si>
  <si>
    <t>実施回数は「臨床検査集中測定回数」(国際共同は1.5倍)</t>
    <rPh sb="0" eb="2">
      <t>ジッシ</t>
    </rPh>
    <rPh sb="2" eb="4">
      <t>カイスウ</t>
    </rPh>
    <rPh sb="6" eb="8">
      <t>リンショウ</t>
    </rPh>
    <rPh sb="8" eb="10">
      <t>ケンサ</t>
    </rPh>
    <rPh sb="10" eb="12">
      <t>シュウチュウ</t>
    </rPh>
    <rPh sb="12" eb="14">
      <t>ソクテイ</t>
    </rPh>
    <rPh sb="14" eb="16">
      <t>カイスウ</t>
    </rPh>
    <phoneticPr fontId="4"/>
  </si>
  <si>
    <t>実施回数は「2回」</t>
    <rPh sb="0" eb="2">
      <t>ジッシ</t>
    </rPh>
    <rPh sb="2" eb="4">
      <t>カイスウ</t>
    </rPh>
    <rPh sb="7" eb="8">
      <t>カイ</t>
    </rPh>
    <phoneticPr fontId="4"/>
  </si>
  <si>
    <t>CRC</t>
    <phoneticPr fontId="4"/>
  </si>
  <si>
    <t>ヶ月</t>
    <rPh sb="1" eb="2">
      <t>ゲツ</t>
    </rPh>
    <phoneticPr fontId="4"/>
  </si>
  <si>
    <t>治験薬管理、治験専用検査機器の管理</t>
    <rPh sb="0" eb="2">
      <t>チケン</t>
    </rPh>
    <rPh sb="2" eb="3">
      <t>ヤク</t>
    </rPh>
    <rPh sb="3" eb="5">
      <t>カンリ</t>
    </rPh>
    <rPh sb="6" eb="8">
      <t>チケン</t>
    </rPh>
    <rPh sb="8" eb="10">
      <t>センヨウ</t>
    </rPh>
    <rPh sb="10" eb="12">
      <t>ケンサ</t>
    </rPh>
    <rPh sb="12" eb="14">
      <t>キキ</t>
    </rPh>
    <rPh sb="15" eb="17">
      <t>カンリ</t>
    </rPh>
    <phoneticPr fontId="4"/>
  </si>
  <si>
    <t>初回搬入以降の治験薬の受領</t>
    <rPh sb="0" eb="2">
      <t>ショカイ</t>
    </rPh>
    <rPh sb="2" eb="4">
      <t>ハンニュウ</t>
    </rPh>
    <rPh sb="4" eb="6">
      <t>イコウ</t>
    </rPh>
    <rPh sb="7" eb="10">
      <t>チケンヤク</t>
    </rPh>
    <rPh sb="11" eb="13">
      <t>ジュリョウ</t>
    </rPh>
    <phoneticPr fontId="4"/>
  </si>
  <si>
    <t>保管文書（必須文書）に対するSDVの準備と対応</t>
    <rPh sb="0" eb="2">
      <t>ホカン</t>
    </rPh>
    <rPh sb="2" eb="4">
      <t>ブンショ</t>
    </rPh>
    <rPh sb="5" eb="7">
      <t>ヒッス</t>
    </rPh>
    <rPh sb="7" eb="9">
      <t>ブンショ</t>
    </rPh>
    <rPh sb="11" eb="12">
      <t>タイ</t>
    </rPh>
    <rPh sb="18" eb="20">
      <t>ジュンビ</t>
    </rPh>
    <rPh sb="21" eb="23">
      <t>タイオウ</t>
    </rPh>
    <phoneticPr fontId="4"/>
  </si>
  <si>
    <t>軽微なプロトコル変更、安全性情報の確認と対応</t>
    <rPh sb="0" eb="2">
      <t>ケイビ</t>
    </rPh>
    <rPh sb="8" eb="10">
      <t>ヘンコウ</t>
    </rPh>
    <rPh sb="11" eb="14">
      <t>アンゼンセイ</t>
    </rPh>
    <rPh sb="14" eb="16">
      <t>ジョウホウ</t>
    </rPh>
    <rPh sb="17" eb="19">
      <t>カクニン</t>
    </rPh>
    <rPh sb="20" eb="22">
      <t>タイオウ</t>
    </rPh>
    <phoneticPr fontId="4"/>
  </si>
  <si>
    <t>重要なプロトコル変更の確認と対応</t>
    <rPh sb="0" eb="2">
      <t>ジュウヨウ</t>
    </rPh>
    <rPh sb="8" eb="10">
      <t>ヘンコウ</t>
    </rPh>
    <rPh sb="11" eb="13">
      <t>カクニン</t>
    </rPh>
    <rPh sb="14" eb="16">
      <t>タイオウ</t>
    </rPh>
    <phoneticPr fontId="4"/>
  </si>
  <si>
    <t>医療機関内の参考内訳</t>
    <rPh sb="0" eb="2">
      <t>イリョウ</t>
    </rPh>
    <rPh sb="2" eb="4">
      <t>キカン</t>
    </rPh>
    <rPh sb="4" eb="5">
      <t>ナイ</t>
    </rPh>
    <rPh sb="6" eb="8">
      <t>サンコウ</t>
    </rPh>
    <rPh sb="8" eb="10">
      <t>ウチワケ</t>
    </rPh>
    <phoneticPr fontId="16"/>
  </si>
  <si>
    <t>医師</t>
    <rPh sb="0" eb="2">
      <t>イシ</t>
    </rPh>
    <phoneticPr fontId="4"/>
  </si>
  <si>
    <t>薬剤師</t>
    <rPh sb="0" eb="3">
      <t>ヤクザイシ</t>
    </rPh>
    <phoneticPr fontId="4"/>
  </si>
  <si>
    <t>固定費</t>
    <rPh sb="0" eb="3">
      <t>コテイヒ</t>
    </rPh>
    <phoneticPr fontId="4"/>
  </si>
  <si>
    <t>診察</t>
    <rPh sb="0" eb="2">
      <t>シンサツ</t>
    </rPh>
    <phoneticPr fontId="4"/>
  </si>
  <si>
    <t>貸借機器の返却</t>
    <rPh sb="0" eb="2">
      <t>タイシャク</t>
    </rPh>
    <rPh sb="2" eb="4">
      <t>キキ</t>
    </rPh>
    <rPh sb="5" eb="7">
      <t>ヘンキャク</t>
    </rPh>
    <phoneticPr fontId="4"/>
  </si>
  <si>
    <t>治験実施状況報告書の作成</t>
    <rPh sb="0" eb="2">
      <t>チケン</t>
    </rPh>
    <rPh sb="2" eb="4">
      <t>ジッシ</t>
    </rPh>
    <rPh sb="4" eb="6">
      <t>ジョウキョウ</t>
    </rPh>
    <rPh sb="6" eb="9">
      <t>ホウコクショ</t>
    </rPh>
    <rPh sb="10" eb="12">
      <t>サクセイ</t>
    </rPh>
    <phoneticPr fontId="4"/>
  </si>
  <si>
    <t>実施医療機関</t>
    <rPh sb="0" eb="2">
      <t>ジッシ</t>
    </rPh>
    <rPh sb="2" eb="4">
      <t>イリョウ</t>
    </rPh>
    <rPh sb="4" eb="6">
      <t>キカン</t>
    </rPh>
    <phoneticPr fontId="4"/>
  </si>
  <si>
    <t>CRC</t>
    <phoneticPr fontId="4"/>
  </si>
  <si>
    <t>事務職</t>
    <rPh sb="0" eb="2">
      <t>ジムショクイン</t>
    </rPh>
    <phoneticPr fontId="4"/>
  </si>
  <si>
    <t>治験課題名</t>
    <rPh sb="0" eb="2">
      <t>チケン</t>
    </rPh>
    <rPh sb="2" eb="4">
      <t>カダイ</t>
    </rPh>
    <rPh sb="4" eb="5">
      <t>メイ</t>
    </rPh>
    <phoneticPr fontId="4"/>
  </si>
  <si>
    <t>項目</t>
    <rPh sb="0" eb="2">
      <t>コウモク</t>
    </rPh>
    <phoneticPr fontId="4"/>
  </si>
  <si>
    <t>代諾者必要性の有無</t>
    <rPh sb="0" eb="1">
      <t>ダイ</t>
    </rPh>
    <rPh sb="1" eb="2">
      <t>ダク</t>
    </rPh>
    <rPh sb="2" eb="3">
      <t>シャ</t>
    </rPh>
    <rPh sb="3" eb="6">
      <t>ヒツヨウセイ</t>
    </rPh>
    <rPh sb="7" eb="9">
      <t>ウム</t>
    </rPh>
    <phoneticPr fontId="4"/>
  </si>
  <si>
    <t>小児患者を対象としたABCの第Ⅲ相試験</t>
    <rPh sb="0" eb="2">
      <t>ショウニ</t>
    </rPh>
    <rPh sb="2" eb="4">
      <t>カンジャ</t>
    </rPh>
    <rPh sb="5" eb="7">
      <t>タイショウ</t>
    </rPh>
    <rPh sb="14" eb="15">
      <t>ダイ</t>
    </rPh>
    <rPh sb="16" eb="17">
      <t>ソウ</t>
    </rPh>
    <rPh sb="17" eb="19">
      <t>シケン</t>
    </rPh>
    <phoneticPr fontId="4"/>
  </si>
  <si>
    <t>〈24カ月以内の場合〉実施回数は「契約月数-1」
〈25カ月以上の場合〉実施回数は「23+（契約月数-24)/4」</t>
    <rPh sb="4" eb="5">
      <t>ゲツ</t>
    </rPh>
    <rPh sb="5" eb="7">
      <t>イナイ</t>
    </rPh>
    <rPh sb="8" eb="10">
      <t>バアイ</t>
    </rPh>
    <rPh sb="11" eb="13">
      <t>ジッシ</t>
    </rPh>
    <rPh sb="13" eb="15">
      <t>カイスウ</t>
    </rPh>
    <rPh sb="17" eb="19">
      <t>ケイヤク</t>
    </rPh>
    <rPh sb="19" eb="20">
      <t>ツキ</t>
    </rPh>
    <rPh sb="20" eb="21">
      <t>スウ</t>
    </rPh>
    <rPh sb="29" eb="30">
      <t>ゲツ</t>
    </rPh>
    <rPh sb="30" eb="32">
      <t>イジョウ</t>
    </rPh>
    <rPh sb="33" eb="35">
      <t>バアイ</t>
    </rPh>
    <rPh sb="36" eb="38">
      <t>ジッシ</t>
    </rPh>
    <rPh sb="38" eb="40">
      <t>カイスウ</t>
    </rPh>
    <rPh sb="46" eb="48">
      <t>ケイヤク</t>
    </rPh>
    <rPh sb="48" eb="50">
      <t>ツキスウ</t>
    </rPh>
    <phoneticPr fontId="4"/>
  </si>
  <si>
    <t>［全般留意事項］</t>
    <rPh sb="1" eb="3">
      <t>ゼンパン</t>
    </rPh>
    <rPh sb="3" eb="5">
      <t>リュウイ</t>
    </rPh>
    <rPh sb="5" eb="7">
      <t>ジコウ</t>
    </rPh>
    <phoneticPr fontId="4"/>
  </si>
  <si>
    <t>20**/**/**</t>
    <phoneticPr fontId="4"/>
  </si>
  <si>
    <t>被験者の選出（選択・除外基準の総数が20以上の場合：有）</t>
    <phoneticPr fontId="4"/>
  </si>
  <si>
    <t>実施回数は「1回」</t>
    <rPh sb="0" eb="2">
      <t>ジッシ</t>
    </rPh>
    <rPh sb="2" eb="4">
      <t>カイスウ</t>
    </rPh>
    <rPh sb="7" eb="8">
      <t>カイ</t>
    </rPh>
    <phoneticPr fontId="4"/>
  </si>
  <si>
    <t>CRC</t>
    <phoneticPr fontId="16"/>
  </si>
  <si>
    <t>実施医療機関</t>
    <rPh sb="0" eb="2">
      <t>ジッシ</t>
    </rPh>
    <rPh sb="2" eb="4">
      <t>イリョウ</t>
    </rPh>
    <rPh sb="4" eb="6">
      <t>キカン</t>
    </rPh>
    <phoneticPr fontId="16"/>
  </si>
  <si>
    <t>治験依頼者</t>
    <rPh sb="0" eb="2">
      <t>チケン</t>
    </rPh>
    <rPh sb="2" eb="5">
      <t>イライシャ</t>
    </rPh>
    <phoneticPr fontId="16"/>
  </si>
  <si>
    <t>治験依頼者</t>
    <rPh sb="0" eb="2">
      <t>チケン</t>
    </rPh>
    <rPh sb="2" eb="4">
      <t>イライ</t>
    </rPh>
    <rPh sb="4" eb="5">
      <t>シャ</t>
    </rPh>
    <phoneticPr fontId="4"/>
  </si>
  <si>
    <t>規定のVisit単価</t>
    <phoneticPr fontId="4"/>
  </si>
  <si>
    <t>1症例あたりの総額目安</t>
    <phoneticPr fontId="4"/>
  </si>
  <si>
    <t>総額目安</t>
    <rPh sb="0" eb="2">
      <t>ソウガク</t>
    </rPh>
    <rPh sb="2" eb="4">
      <t>メヤス</t>
    </rPh>
    <phoneticPr fontId="16"/>
  </si>
  <si>
    <t>［業務発生時期を考慮し、本算定表の契約開始月は初回IRB審査月と想定する］</t>
    <rPh sb="1" eb="3">
      <t>ギョウム</t>
    </rPh>
    <rPh sb="3" eb="5">
      <t>ハッセイ</t>
    </rPh>
    <rPh sb="5" eb="7">
      <t>ジキ</t>
    </rPh>
    <rPh sb="8" eb="10">
      <t>コウリョ</t>
    </rPh>
    <rPh sb="12" eb="13">
      <t>ホン</t>
    </rPh>
    <rPh sb="13" eb="15">
      <t>サンテイ</t>
    </rPh>
    <rPh sb="15" eb="16">
      <t>ヒョウ</t>
    </rPh>
    <rPh sb="17" eb="19">
      <t>ケイヤク</t>
    </rPh>
    <rPh sb="19" eb="21">
      <t>カイシ</t>
    </rPh>
    <rPh sb="21" eb="22">
      <t>ツキ</t>
    </rPh>
    <rPh sb="23" eb="25">
      <t>ショカイ</t>
    </rPh>
    <rPh sb="28" eb="30">
      <t>シンサ</t>
    </rPh>
    <rPh sb="30" eb="31">
      <t>ツキ</t>
    </rPh>
    <rPh sb="32" eb="34">
      <t>ソウテイ</t>
    </rPh>
    <phoneticPr fontId="4"/>
  </si>
  <si>
    <t>目標症例数を完遂した場合の治験費用総額の目安</t>
    <phoneticPr fontId="4"/>
  </si>
  <si>
    <t>被験者の選出（選択・除外基準の総数が20以上の場合：有）</t>
    <rPh sb="0" eb="3">
      <t>ヒケンシャ</t>
    </rPh>
    <rPh sb="4" eb="6">
      <t>センシュツ</t>
    </rPh>
    <rPh sb="7" eb="9">
      <t>センタク</t>
    </rPh>
    <rPh sb="10" eb="12">
      <t>ジョガイ</t>
    </rPh>
    <rPh sb="12" eb="14">
      <t>キジュン</t>
    </rPh>
    <rPh sb="15" eb="17">
      <t>ソウスウ</t>
    </rPh>
    <rPh sb="20" eb="22">
      <t>イジョウ</t>
    </rPh>
    <rPh sb="23" eb="25">
      <t>バアイ</t>
    </rPh>
    <rPh sb="26" eb="27">
      <t>ア</t>
    </rPh>
    <phoneticPr fontId="4"/>
  </si>
  <si>
    <t>項目</t>
    <rPh sb="0" eb="2">
      <t>コウモク</t>
    </rPh>
    <phoneticPr fontId="4"/>
  </si>
  <si>
    <t>（3）</t>
  </si>
  <si>
    <t>（4）</t>
  </si>
  <si>
    <t>【算出のための係数設定】</t>
    <rPh sb="1" eb="3">
      <t>サンシュツ</t>
    </rPh>
    <rPh sb="7" eb="9">
      <t>ケイスウ</t>
    </rPh>
    <phoneticPr fontId="4"/>
  </si>
  <si>
    <t>入院による評価の有無、投与経路（入院有り又は投与経路が内用・外用以外：1.2）</t>
    <rPh sb="5" eb="7">
      <t>ヒョウカ</t>
    </rPh>
    <phoneticPr fontId="4"/>
  </si>
  <si>
    <t>入院による評価の有無、投与経路（入院有り又は投与経路が内用・外用以外：1.2）</t>
    <rPh sb="0" eb="2">
      <t>ニュウイン</t>
    </rPh>
    <rPh sb="5" eb="7">
      <t>ヒョウカ</t>
    </rPh>
    <rPh sb="8" eb="10">
      <t>ウム</t>
    </rPh>
    <rPh sb="11" eb="13">
      <t>トウヨ</t>
    </rPh>
    <rPh sb="13" eb="15">
      <t>ケイロ</t>
    </rPh>
    <rPh sb="16" eb="18">
      <t>ニュウイン</t>
    </rPh>
    <rPh sb="18" eb="19">
      <t>ア</t>
    </rPh>
    <rPh sb="20" eb="21">
      <t>マタ</t>
    </rPh>
    <rPh sb="22" eb="24">
      <t>トウヨ</t>
    </rPh>
    <rPh sb="24" eb="26">
      <t>ケイロ</t>
    </rPh>
    <rPh sb="27" eb="28">
      <t>ナイ</t>
    </rPh>
    <rPh sb="28" eb="29">
      <t>ヨウ</t>
    </rPh>
    <rPh sb="30" eb="32">
      <t>ガイヨウ</t>
    </rPh>
    <rPh sb="32" eb="34">
      <t>イガイ</t>
    </rPh>
    <phoneticPr fontId="4"/>
  </si>
  <si>
    <t>規制分類（国内治験：1　国際共同治験：1.5）</t>
    <phoneticPr fontId="4"/>
  </si>
  <si>
    <t>【算出結果に基づく治験費用の金額】</t>
    <rPh sb="1" eb="3">
      <t>サンシュツ</t>
    </rPh>
    <rPh sb="3" eb="5">
      <t>ケッカ</t>
    </rPh>
    <rPh sb="6" eb="7">
      <t>モト</t>
    </rPh>
    <rPh sb="9" eb="11">
      <t>チケン</t>
    </rPh>
    <rPh sb="11" eb="13">
      <t>ヒヨウ</t>
    </rPh>
    <rPh sb="14" eb="16">
      <t>キンガク</t>
    </rPh>
    <phoneticPr fontId="16"/>
  </si>
  <si>
    <t>被験者への電話等の通信対応</t>
    <rPh sb="7" eb="8">
      <t>トウ</t>
    </rPh>
    <rPh sb="9" eb="11">
      <t>ツウシン</t>
    </rPh>
    <phoneticPr fontId="4"/>
  </si>
  <si>
    <t>規定Visit数（規定の来院日数及び入院時評価日数）</t>
    <rPh sb="0" eb="2">
      <t>キテイ</t>
    </rPh>
    <phoneticPr fontId="4"/>
  </si>
  <si>
    <t>治験薬払い出しVisit数</t>
    <rPh sb="0" eb="3">
      <t>チケンヤク</t>
    </rPh>
    <rPh sb="3" eb="4">
      <t>ハラ</t>
    </rPh>
    <rPh sb="5" eb="6">
      <t>ダ</t>
    </rPh>
    <phoneticPr fontId="4"/>
  </si>
  <si>
    <t>治験のための臨床検査集中測定Visit数</t>
    <rPh sb="0" eb="2">
      <t>チケン</t>
    </rPh>
    <rPh sb="6" eb="8">
      <t>リンショウ</t>
    </rPh>
    <rPh sb="8" eb="10">
      <t>ケンサ</t>
    </rPh>
    <rPh sb="10" eb="12">
      <t>シュウチュウ</t>
    </rPh>
    <rPh sb="12" eb="14">
      <t>ソクテイ</t>
    </rPh>
    <phoneticPr fontId="4"/>
  </si>
  <si>
    <t>　内訳：治験実施契約前の固定費</t>
    <phoneticPr fontId="4"/>
  </si>
  <si>
    <t>　内訳：治験実施契約後の固定費</t>
    <rPh sb="1" eb="3">
      <t>ウチワケ</t>
    </rPh>
    <rPh sb="4" eb="6">
      <t>チケン</t>
    </rPh>
    <rPh sb="6" eb="8">
      <t>ジッシ</t>
    </rPh>
    <rPh sb="8" eb="10">
      <t>ケイヤク</t>
    </rPh>
    <rPh sb="10" eb="11">
      <t>ゴ</t>
    </rPh>
    <rPh sb="12" eb="15">
      <t>コテイヒ</t>
    </rPh>
    <phoneticPr fontId="4"/>
  </si>
  <si>
    <t>　内訳：治験実施契約後の1ヶ月あたりの固定費</t>
    <phoneticPr fontId="4"/>
  </si>
  <si>
    <t>検査の予約・被験者の来院日程調整・事前準備</t>
    <rPh sb="0" eb="2">
      <t>ケンサ</t>
    </rPh>
    <rPh sb="3" eb="5">
      <t>ヨヤク</t>
    </rPh>
    <rPh sb="6" eb="9">
      <t>ヒケンシャ</t>
    </rPh>
    <rPh sb="10" eb="12">
      <t>ライイン</t>
    </rPh>
    <rPh sb="12" eb="14">
      <t>ニッテイ</t>
    </rPh>
    <rPh sb="14" eb="16">
      <t>チョウセイ</t>
    </rPh>
    <rPh sb="17" eb="19">
      <t>ジゼン</t>
    </rPh>
    <rPh sb="19" eb="21">
      <t>ジュンビ</t>
    </rPh>
    <phoneticPr fontId="4"/>
  </si>
  <si>
    <t>直接労務費のみ</t>
    <rPh sb="0" eb="2">
      <t>チョクセツ</t>
    </rPh>
    <rPh sb="2" eb="5">
      <t>ロウムヒ</t>
    </rPh>
    <phoneticPr fontId="4"/>
  </si>
  <si>
    <t>治験課題名</t>
    <phoneticPr fontId="4"/>
  </si>
  <si>
    <t>実施医療機関名</t>
    <rPh sb="0" eb="2">
      <t>ジッシ</t>
    </rPh>
    <rPh sb="2" eb="4">
      <t>イリョウ</t>
    </rPh>
    <rPh sb="4" eb="7">
      <t>キカンメイ</t>
    </rPh>
    <phoneticPr fontId="4"/>
  </si>
  <si>
    <t>例</t>
    <rPh sb="0" eb="1">
      <t>レイ</t>
    </rPh>
    <phoneticPr fontId="4"/>
  </si>
  <si>
    <t>作成日：</t>
    <rPh sb="0" eb="3">
      <t>サクセイビ</t>
    </rPh>
    <phoneticPr fontId="4"/>
  </si>
  <si>
    <t>医療機関</t>
    <rPh sb="0" eb="2">
      <t>イリョウ</t>
    </rPh>
    <rPh sb="2" eb="4">
      <t>キカン</t>
    </rPh>
    <phoneticPr fontId="4"/>
  </si>
  <si>
    <t>調査票（VAS、QOL等）の確認</t>
    <rPh sb="0" eb="2">
      <t>チョウサ</t>
    </rPh>
    <rPh sb="2" eb="3">
      <t>ヒョウ</t>
    </rPh>
    <phoneticPr fontId="4"/>
  </si>
  <si>
    <t>1.1.2 3)</t>
    <phoneticPr fontId="4"/>
  </si>
  <si>
    <t>1.1.2 4)</t>
    <phoneticPr fontId="4"/>
  </si>
  <si>
    <t>【院内スタッフによる業務割合】</t>
    <rPh sb="1" eb="3">
      <t>インナイ</t>
    </rPh>
    <rPh sb="10" eb="12">
      <t>ギョウム</t>
    </rPh>
    <rPh sb="12" eb="14">
      <t>ワリアイ</t>
    </rPh>
    <phoneticPr fontId="4"/>
  </si>
  <si>
    <t>院内スタッフによる事務職業務の割合　</t>
    <rPh sb="0" eb="2">
      <t>インナイ</t>
    </rPh>
    <rPh sb="9" eb="11">
      <t>ジム</t>
    </rPh>
    <rPh sb="11" eb="12">
      <t>ショク</t>
    </rPh>
    <rPh sb="12" eb="14">
      <t>ギョウム</t>
    </rPh>
    <rPh sb="15" eb="17">
      <t>ワリアイ</t>
    </rPh>
    <phoneticPr fontId="4"/>
  </si>
  <si>
    <t>院内スタッフによるCRC業務割合（％）</t>
    <rPh sb="0" eb="2">
      <t>インナイ</t>
    </rPh>
    <phoneticPr fontId="4"/>
  </si>
  <si>
    <t>院内スタッフによる事務職業務割合（％）</t>
    <rPh sb="9" eb="11">
      <t>ジム</t>
    </rPh>
    <rPh sb="11" eb="12">
      <t>ショク</t>
    </rPh>
    <phoneticPr fontId="4"/>
  </si>
  <si>
    <t>間接労務費（直接労務費の50%）、
間接経費（総労務費の20%）を加えた総額</t>
    <rPh sb="0" eb="2">
      <t>カンセツ</t>
    </rPh>
    <rPh sb="2" eb="5">
      <t>ロウムヒ</t>
    </rPh>
    <rPh sb="6" eb="8">
      <t>チョクセツ</t>
    </rPh>
    <rPh sb="8" eb="11">
      <t>ロウムヒ</t>
    </rPh>
    <rPh sb="18" eb="20">
      <t>カンセツ</t>
    </rPh>
    <rPh sb="20" eb="22">
      <t>ケイヒ</t>
    </rPh>
    <rPh sb="23" eb="24">
      <t>ソウ</t>
    </rPh>
    <rPh sb="24" eb="27">
      <t>ロウムヒ</t>
    </rPh>
    <rPh sb="33" eb="34">
      <t>クワ</t>
    </rPh>
    <rPh sb="36" eb="38">
      <t>ソウガク</t>
    </rPh>
    <phoneticPr fontId="4"/>
  </si>
  <si>
    <t>スタートアップミーティング</t>
    <phoneticPr fontId="4"/>
  </si>
  <si>
    <t>院内スタッフによるCRC業務の割合　</t>
    <rPh sb="0" eb="2">
      <t>インナイ</t>
    </rPh>
    <rPh sb="12" eb="14">
      <t>ギョウム</t>
    </rPh>
    <rPh sb="15" eb="17">
      <t>ワリアイ</t>
    </rPh>
    <phoneticPr fontId="4"/>
  </si>
  <si>
    <t>被験者への電話等の通信対応Visit数</t>
    <rPh sb="7" eb="8">
      <t>トウ</t>
    </rPh>
    <rPh sb="9" eb="11">
      <t>ツウシン</t>
    </rPh>
    <rPh sb="18" eb="19">
      <t>スウ</t>
    </rPh>
    <phoneticPr fontId="4"/>
  </si>
  <si>
    <t>【固定費の算出結果】</t>
    <rPh sb="1" eb="4">
      <t>コテイヒ</t>
    </rPh>
    <rPh sb="5" eb="7">
      <t>サンシュツ</t>
    </rPh>
    <rPh sb="7" eb="9">
      <t>ケッカ</t>
    </rPh>
    <phoneticPr fontId="16"/>
  </si>
  <si>
    <t>【変動費の算出結果】</t>
    <rPh sb="1" eb="3">
      <t>ヘンドウ</t>
    </rPh>
    <rPh sb="3" eb="4">
      <t>ヒ</t>
    </rPh>
    <rPh sb="5" eb="7">
      <t>サンシュツ</t>
    </rPh>
    <rPh sb="7" eb="9">
      <t>ケッカ</t>
    </rPh>
    <phoneticPr fontId="16"/>
  </si>
  <si>
    <t>整理番号</t>
    <rPh sb="0" eb="2">
      <t>セイリ</t>
    </rPh>
    <rPh sb="2" eb="4">
      <t>バンゴウ</t>
    </rPh>
    <phoneticPr fontId="16"/>
  </si>
  <si>
    <t>整理番号</t>
    <rPh sb="0" eb="2">
      <t>セイリ</t>
    </rPh>
    <rPh sb="2" eb="4">
      <t>バンゴウ</t>
    </rPh>
    <phoneticPr fontId="4"/>
  </si>
  <si>
    <t>被験者最低年齢（12歳以上：1、6～11歳：1.2、2～5歳：1.5、2歳未満：2）</t>
    <rPh sb="0" eb="3">
      <t>ヒケンシャ</t>
    </rPh>
    <rPh sb="3" eb="5">
      <t>サイテイ</t>
    </rPh>
    <rPh sb="5" eb="7">
      <t>ネンレイ</t>
    </rPh>
    <rPh sb="11" eb="13">
      <t>イジョウ</t>
    </rPh>
    <rPh sb="20" eb="21">
      <t>サイ</t>
    </rPh>
    <rPh sb="29" eb="30">
      <t>サイ</t>
    </rPh>
    <rPh sb="36" eb="37">
      <t>サイ</t>
    </rPh>
    <rPh sb="37" eb="39">
      <t>ミマン</t>
    </rPh>
    <phoneticPr fontId="4"/>
  </si>
  <si>
    <t>・</t>
    <phoneticPr fontId="4"/>
  </si>
  <si>
    <t>例</t>
    <rPh sb="0" eb="1">
      <t>レイ</t>
    </rPh>
    <phoneticPr fontId="16"/>
  </si>
  <si>
    <t>　医師以外：</t>
  </si>
  <si>
    <t>初回の目標症例数</t>
    <rPh sb="0" eb="2">
      <t>ショカイ</t>
    </rPh>
    <rPh sb="3" eb="5">
      <t>モクヒョウ</t>
    </rPh>
    <rPh sb="5" eb="7">
      <t>ショウレイ</t>
    </rPh>
    <rPh sb="7" eb="8">
      <t>スウ</t>
    </rPh>
    <phoneticPr fontId="4"/>
  </si>
  <si>
    <t>調査票（VAS、QOL等）の確認を要するVisit数</t>
    <phoneticPr fontId="4"/>
  </si>
  <si>
    <t>実施回数は「調査票（VAS、QOL等）の確認を要するVisit数」</t>
    <rPh sb="0" eb="2">
      <t>ジッシ</t>
    </rPh>
    <rPh sb="2" eb="4">
      <t>カイスウ</t>
    </rPh>
    <phoneticPr fontId="4"/>
  </si>
  <si>
    <t>症例報告書の電子的なデータ入力の有無</t>
    <rPh sb="0" eb="2">
      <t>ショウレイ</t>
    </rPh>
    <rPh sb="2" eb="4">
      <t>ホウコク</t>
    </rPh>
    <rPh sb="4" eb="5">
      <t>ショ</t>
    </rPh>
    <rPh sb="6" eb="9">
      <t>デンシテキ</t>
    </rPh>
    <rPh sb="13" eb="15">
      <t>ニュウリョク</t>
    </rPh>
    <rPh sb="16" eb="18">
      <t>ウム</t>
    </rPh>
    <phoneticPr fontId="4"/>
  </si>
  <si>
    <t>◎初回の目標症例数；</t>
    <rPh sb="1" eb="3">
      <t>ショカイ</t>
    </rPh>
    <rPh sb="4" eb="6">
      <t>モクヒョウ</t>
    </rPh>
    <rPh sb="6" eb="8">
      <t>ショウレイ</t>
    </rPh>
    <rPh sb="8" eb="9">
      <t>スウ</t>
    </rPh>
    <phoneticPr fontId="16"/>
  </si>
  <si>
    <t>◎規定Visit数；</t>
    <rPh sb="1" eb="3">
      <t>キテイ</t>
    </rPh>
    <rPh sb="8" eb="9">
      <t>スウ</t>
    </rPh>
    <phoneticPr fontId="4"/>
  </si>
  <si>
    <t>固定費総額</t>
    <rPh sb="0" eb="3">
      <t>コテイヒ</t>
    </rPh>
    <rPh sb="3" eb="5">
      <t>ソウガク</t>
    </rPh>
    <phoneticPr fontId="4"/>
  </si>
  <si>
    <t>想定される契約期間　（20××年×月～20××年×月）　単位；ヶ月</t>
    <rPh sb="0" eb="2">
      <t>ソウテイ</t>
    </rPh>
    <rPh sb="5" eb="7">
      <t>ケイヤク</t>
    </rPh>
    <rPh sb="32" eb="33">
      <t>ゲツ</t>
    </rPh>
    <phoneticPr fontId="4"/>
  </si>
  <si>
    <t>実施回数は「規定Visit数」</t>
    <rPh sb="0" eb="2">
      <t>ジッシ</t>
    </rPh>
    <rPh sb="2" eb="4">
      <t>カイスウ</t>
    </rPh>
    <rPh sb="6" eb="8">
      <t>キテイ</t>
    </rPh>
    <rPh sb="13" eb="14">
      <t>スウ</t>
    </rPh>
    <phoneticPr fontId="4"/>
  </si>
  <si>
    <t>実施回数は「規定Visi数」</t>
    <rPh sb="0" eb="2">
      <t>ジッシ</t>
    </rPh>
    <rPh sb="2" eb="4">
      <t>カイスウ</t>
    </rPh>
    <rPh sb="12" eb="13">
      <t>スウ</t>
    </rPh>
    <phoneticPr fontId="4"/>
  </si>
  <si>
    <t>〈24カ月以内の場合〉実施回数は「契約月数-1」
〈25カ月以上の場合〉実施回数は「23+（契約月数-24)/4）」</t>
    <rPh sb="4" eb="5">
      <t>ゲツ</t>
    </rPh>
    <rPh sb="5" eb="7">
      <t>イナイ</t>
    </rPh>
    <rPh sb="8" eb="10">
      <t>バアイ</t>
    </rPh>
    <rPh sb="11" eb="13">
      <t>ジッシ</t>
    </rPh>
    <rPh sb="13" eb="15">
      <t>カイスウ</t>
    </rPh>
    <rPh sb="17" eb="19">
      <t>ケイヤク</t>
    </rPh>
    <rPh sb="19" eb="20">
      <t>ツキ</t>
    </rPh>
    <rPh sb="20" eb="21">
      <t>スウ</t>
    </rPh>
    <rPh sb="29" eb="30">
      <t>ゲツ</t>
    </rPh>
    <rPh sb="30" eb="32">
      <t>イジョウ</t>
    </rPh>
    <rPh sb="33" eb="35">
      <t>バアイ</t>
    </rPh>
    <rPh sb="36" eb="38">
      <t>ジッシ</t>
    </rPh>
    <rPh sb="38" eb="40">
      <t>カイスウ</t>
    </rPh>
    <rPh sb="46" eb="48">
      <t>ケイヤク</t>
    </rPh>
    <rPh sb="48" eb="50">
      <t>ツキスウ</t>
    </rPh>
    <phoneticPr fontId="4"/>
  </si>
  <si>
    <t>実施回数は「規定Visit数」</t>
    <rPh sb="0" eb="2">
      <t>ジッシ</t>
    </rPh>
    <rPh sb="2" eb="4">
      <t>カイスウ</t>
    </rPh>
    <phoneticPr fontId="4"/>
  </si>
  <si>
    <t>○○○○○製薬株式会社</t>
    <rPh sb="5" eb="7">
      <t>セイヤク</t>
    </rPh>
    <rPh sb="7" eb="9">
      <t>カブシキ</t>
    </rPh>
    <rPh sb="9" eb="11">
      <t>ガイシャ</t>
    </rPh>
    <phoneticPr fontId="4"/>
  </si>
  <si>
    <t>想定される契約期間　　（20××年×月～20××年×月）　単位；ヶ月
 ※業務発生時期を考慮し、本算定表の契約開始月は初回IRB審査月と想定する。</t>
    <rPh sb="0" eb="2">
      <t>ソウテイ</t>
    </rPh>
    <rPh sb="5" eb="7">
      <t>ケイヤク</t>
    </rPh>
    <rPh sb="7" eb="9">
      <t>キカン</t>
    </rPh>
    <rPh sb="16" eb="17">
      <t>ネン</t>
    </rPh>
    <rPh sb="18" eb="19">
      <t>ガツ</t>
    </rPh>
    <rPh sb="24" eb="25">
      <t>ネン</t>
    </rPh>
    <rPh sb="26" eb="27">
      <t>ガツ</t>
    </rPh>
    <rPh sb="29" eb="31">
      <t>タンイ</t>
    </rPh>
    <rPh sb="33" eb="34">
      <t>ゲツ</t>
    </rPh>
    <phoneticPr fontId="4"/>
  </si>
  <si>
    <t>実施回数は「契約月数/12」</t>
    <rPh sb="0" eb="2">
      <t>ジッシ</t>
    </rPh>
    <rPh sb="2" eb="4">
      <t>カイスウ</t>
    </rPh>
    <rPh sb="6" eb="8">
      <t>ケイヤク</t>
    </rPh>
    <rPh sb="8" eb="10">
      <t>ツキスウ</t>
    </rPh>
    <phoneticPr fontId="4"/>
  </si>
  <si>
    <t>契約手続き</t>
    <rPh sb="0" eb="2">
      <t>ケイヤク</t>
    </rPh>
    <rPh sb="2" eb="4">
      <t>テツヅ</t>
    </rPh>
    <phoneticPr fontId="4"/>
  </si>
  <si>
    <t>◎想定される契約期間；</t>
    <rPh sb="1" eb="3">
      <t>ソウテイ</t>
    </rPh>
    <rPh sb="6" eb="8">
      <t>ケイヤク</t>
    </rPh>
    <rPh sb="8" eb="10">
      <t>キカン</t>
    </rPh>
    <phoneticPr fontId="4"/>
  </si>
  <si>
    <t>治験薬の院内調製又は盲検化スタッフの有無</t>
    <rPh sb="0" eb="2">
      <t>チケン</t>
    </rPh>
    <rPh sb="2" eb="3">
      <t>ヤク</t>
    </rPh>
    <rPh sb="4" eb="6">
      <t>インナイ</t>
    </rPh>
    <rPh sb="6" eb="8">
      <t>チョウセイ</t>
    </rPh>
    <rPh sb="8" eb="9">
      <t>マタ</t>
    </rPh>
    <rPh sb="10" eb="11">
      <t>モウ</t>
    </rPh>
    <rPh sb="11" eb="12">
      <t>ケン</t>
    </rPh>
    <rPh sb="12" eb="13">
      <t>カ</t>
    </rPh>
    <rPh sb="18" eb="20">
      <t>ウム</t>
    </rPh>
    <phoneticPr fontId="4"/>
  </si>
  <si>
    <t>治験薬の院内調製又は盲検化スタッフの有無</t>
    <phoneticPr fontId="4"/>
  </si>
  <si>
    <r>
      <t>回</t>
    </r>
    <r>
      <rPr>
        <sz val="8"/>
        <color indexed="8"/>
        <rFont val="ＭＳ Ｐゴシック"/>
        <family val="3"/>
        <charset val="128"/>
      </rPr>
      <t>(評価日)</t>
    </r>
    <rPh sb="0" eb="1">
      <t>カイ</t>
    </rPh>
    <rPh sb="2" eb="4">
      <t>ヒョウカ</t>
    </rPh>
    <rPh sb="4" eb="5">
      <t>ビ</t>
    </rPh>
    <phoneticPr fontId="4"/>
  </si>
  <si>
    <t>［Visit●～●を指す（説明/同意取得のみ、追加・追跡を含まず）］</t>
    <rPh sb="10" eb="11">
      <t>サ</t>
    </rPh>
    <rPh sb="13" eb="15">
      <t>セツメイ</t>
    </rPh>
    <rPh sb="16" eb="18">
      <t>ドウイ</t>
    </rPh>
    <rPh sb="18" eb="20">
      <t>シュトク</t>
    </rPh>
    <rPh sb="23" eb="25">
      <t>ツイカ</t>
    </rPh>
    <rPh sb="26" eb="28">
      <t>ツイセキ</t>
    </rPh>
    <rPh sb="29" eb="30">
      <t>フク</t>
    </rPh>
    <phoneticPr fontId="4"/>
  </si>
  <si>
    <t>【固定費】</t>
    <rPh sb="1" eb="4">
      <t>コテイヒ</t>
    </rPh>
    <phoneticPr fontId="4"/>
  </si>
  <si>
    <t>　治験実施契約前の費用（間接労務費、間接経費を含む）</t>
    <rPh sb="1" eb="3">
      <t>チケン</t>
    </rPh>
    <rPh sb="3" eb="5">
      <t>ジッシ</t>
    </rPh>
    <rPh sb="5" eb="7">
      <t>ケイヤク</t>
    </rPh>
    <rPh sb="7" eb="8">
      <t>マエ</t>
    </rPh>
    <rPh sb="9" eb="11">
      <t>ヒヨウ</t>
    </rPh>
    <rPh sb="12" eb="14">
      <t>カンセツ</t>
    </rPh>
    <rPh sb="14" eb="17">
      <t>ロウムヒ</t>
    </rPh>
    <rPh sb="18" eb="20">
      <t>カンセツ</t>
    </rPh>
    <rPh sb="20" eb="22">
      <t>ケイヒ</t>
    </rPh>
    <rPh sb="23" eb="24">
      <t>フク</t>
    </rPh>
    <phoneticPr fontId="4"/>
  </si>
  <si>
    <t>　治験実施契約後の費用（間接労務費、間接経費を含む）</t>
    <rPh sb="1" eb="3">
      <t>チケン</t>
    </rPh>
    <rPh sb="3" eb="5">
      <t>ジッシ</t>
    </rPh>
    <rPh sb="5" eb="7">
      <t>ケイヤク</t>
    </rPh>
    <rPh sb="7" eb="8">
      <t>ゴ</t>
    </rPh>
    <rPh sb="9" eb="11">
      <t>ヒヨウ</t>
    </rPh>
    <rPh sb="12" eb="14">
      <t>カンセツ</t>
    </rPh>
    <rPh sb="14" eb="17">
      <t>ロウムヒ</t>
    </rPh>
    <rPh sb="18" eb="20">
      <t>カンセツ</t>
    </rPh>
    <rPh sb="20" eb="22">
      <t>ケイヒ</t>
    </rPh>
    <rPh sb="23" eb="24">
      <t>フク</t>
    </rPh>
    <phoneticPr fontId="4"/>
  </si>
  <si>
    <t>各役職の積算</t>
    <rPh sb="0" eb="1">
      <t>カク</t>
    </rPh>
    <rPh sb="1" eb="3">
      <t>ヤクショク</t>
    </rPh>
    <rPh sb="4" eb="6">
      <t>セキサン</t>
    </rPh>
    <phoneticPr fontId="4"/>
  </si>
  <si>
    <t>積算結果を四捨五入した金額</t>
    <rPh sb="0" eb="2">
      <t>セキサン</t>
    </rPh>
    <rPh sb="2" eb="4">
      <t>ケッカ</t>
    </rPh>
    <rPh sb="5" eb="9">
      <t>シシャゴニュウ</t>
    </rPh>
    <rPh sb="11" eb="13">
      <t>キンガク</t>
    </rPh>
    <phoneticPr fontId="4"/>
  </si>
  <si>
    <t>PK・PD解析のみを目的とした採血回数</t>
    <rPh sb="5" eb="7">
      <t>カイセキ</t>
    </rPh>
    <phoneticPr fontId="4"/>
  </si>
  <si>
    <t>治験薬払い出しVisit数
　（根拠となる該当Visit：　　　　　　　　　　　　　　　　　　　　　　　　　　　　　　　　　　　　　　　）</t>
    <rPh sb="0" eb="3">
      <t>チケンヤク</t>
    </rPh>
    <rPh sb="3" eb="4">
      <t>ハラ</t>
    </rPh>
    <rPh sb="5" eb="6">
      <t>ダ</t>
    </rPh>
    <rPh sb="12" eb="13">
      <t>スウ</t>
    </rPh>
    <rPh sb="21" eb="23">
      <t>ガイトウ</t>
    </rPh>
    <phoneticPr fontId="4"/>
  </si>
  <si>
    <t>治験のための臨床検査集中測定Visit数
　（根拠となる該当Visit：　　　　　　　　　　　　　　　　　　　　　　　　　　　　　　　　　　　　　　　）</t>
    <rPh sb="0" eb="2">
      <t>チケン</t>
    </rPh>
    <rPh sb="6" eb="8">
      <t>リンショウ</t>
    </rPh>
    <rPh sb="8" eb="10">
      <t>ケンサ</t>
    </rPh>
    <rPh sb="10" eb="12">
      <t>シュウチュウ</t>
    </rPh>
    <rPh sb="12" eb="14">
      <t>ソクテイ</t>
    </rPh>
    <rPh sb="19" eb="20">
      <t>スウ</t>
    </rPh>
    <rPh sb="28" eb="30">
      <t>ガイトウ</t>
    </rPh>
    <phoneticPr fontId="4"/>
  </si>
  <si>
    <t>PK・PD解析のみを目的とした採血回数
　（根拠となるPK・PDポイント：　　　　　　　　　　　　　　　　　　　　　　　　　 　　　　　　　　　 ）</t>
    <rPh sb="5" eb="7">
      <t>カイセキ</t>
    </rPh>
    <rPh sb="10" eb="12">
      <t>モクテキ</t>
    </rPh>
    <rPh sb="15" eb="17">
      <t>サイケツ</t>
    </rPh>
    <rPh sb="17" eb="19">
      <t>カイスウ</t>
    </rPh>
    <phoneticPr fontId="4"/>
  </si>
  <si>
    <t>被験者への電話等の通信対応回数
　（算定根拠となる該当ポイント：　　　　　　　　　　　　　　　　　　　　　　　　　　　　　　　　　）</t>
    <rPh sb="0" eb="3">
      <t>ヒケンシャ</t>
    </rPh>
    <rPh sb="5" eb="7">
      <t>デンワ</t>
    </rPh>
    <rPh sb="7" eb="8">
      <t>トウ</t>
    </rPh>
    <rPh sb="9" eb="11">
      <t>ツウシン</t>
    </rPh>
    <rPh sb="11" eb="13">
      <t>タイオウ</t>
    </rPh>
    <rPh sb="13" eb="15">
      <t>カイスウ</t>
    </rPh>
    <rPh sb="25" eb="27">
      <t>ガイトウ</t>
    </rPh>
    <phoneticPr fontId="4"/>
  </si>
  <si>
    <t>調査票（VAS、QOL等）の確認を要するVisit数
　（根拠となる評価項目と当該Visit：　　　　　　　　　　　　　　　　　　　　　　　　　　　　　　　）</t>
    <rPh sb="0" eb="2">
      <t>チョウサ</t>
    </rPh>
    <rPh sb="11" eb="12">
      <t>トウ</t>
    </rPh>
    <rPh sb="14" eb="16">
      <t>カクニン</t>
    </rPh>
    <rPh sb="17" eb="18">
      <t>ヨウ</t>
    </rPh>
    <rPh sb="25" eb="26">
      <t>スウ</t>
    </rPh>
    <rPh sb="29" eb="31">
      <t>コンキョ</t>
    </rPh>
    <rPh sb="34" eb="36">
      <t>ヒョウカ</t>
    </rPh>
    <rPh sb="36" eb="38">
      <t>コウモク</t>
    </rPh>
    <rPh sb="39" eb="41">
      <t>トウガイ</t>
    </rPh>
    <phoneticPr fontId="4"/>
  </si>
  <si>
    <t>IRB開催の準備</t>
    <rPh sb="3" eb="5">
      <t>カイサイ</t>
    </rPh>
    <rPh sb="6" eb="8">
      <t>ジュンビ</t>
    </rPh>
    <phoneticPr fontId="4"/>
  </si>
  <si>
    <t>このシートには計算式が含まれているためいじらないでください!!</t>
    <rPh sb="7" eb="9">
      <t>ケイサン</t>
    </rPh>
    <rPh sb="9" eb="10">
      <t>シキ</t>
    </rPh>
    <rPh sb="11" eb="12">
      <t>フク</t>
    </rPh>
    <phoneticPr fontId="4"/>
  </si>
  <si>
    <t>無</t>
  </si>
  <si>
    <t>被験者最低年齢(12歳以上：1、6～11歳：1.2、2～5歳：1.5、2歳未満：2）</t>
    <phoneticPr fontId="4"/>
  </si>
  <si>
    <t>手術前～手術後の治験薬投与（機器、再生医療を含む）の有無、又は集中治療を要する評価・管理の有無</t>
    <rPh sb="17" eb="19">
      <t>サイセイ</t>
    </rPh>
    <rPh sb="19" eb="21">
      <t>イリョウ</t>
    </rPh>
    <rPh sb="22" eb="23">
      <t>フク</t>
    </rPh>
    <phoneticPr fontId="4"/>
  </si>
  <si>
    <t>治験薬管理（向精神薬・麻薬・血液製剤又は依頼者へ温度管理記録提出必須の場合：2）</t>
    <rPh sb="6" eb="7">
      <t>ム</t>
    </rPh>
    <phoneticPr fontId="4"/>
  </si>
  <si>
    <t>契約書の作成</t>
    <rPh sb="0" eb="3">
      <t>ケイヤクショ</t>
    </rPh>
    <rPh sb="4" eb="6">
      <t>サクセイ</t>
    </rPh>
    <phoneticPr fontId="4"/>
  </si>
  <si>
    <t>PK・PD解析のみを目的とした採血</t>
    <phoneticPr fontId="4"/>
  </si>
  <si>
    <t>必須文書管理</t>
    <rPh sb="0" eb="2">
      <t>ヒッス</t>
    </rPh>
    <rPh sb="2" eb="4">
      <t>ブンショ</t>
    </rPh>
    <rPh sb="4" eb="6">
      <t>カンリ</t>
    </rPh>
    <phoneticPr fontId="4"/>
  </si>
  <si>
    <t>2.1 1)</t>
    <phoneticPr fontId="4"/>
  </si>
  <si>
    <t>2.1 2)</t>
    <phoneticPr fontId="4"/>
  </si>
  <si>
    <t>2.1 3)</t>
    <phoneticPr fontId="4"/>
  </si>
  <si>
    <t>2.2 1)</t>
    <phoneticPr fontId="4"/>
  </si>
  <si>
    <t>2.3 1)</t>
    <phoneticPr fontId="4"/>
  </si>
  <si>
    <t>2.4 1)</t>
    <phoneticPr fontId="4"/>
  </si>
  <si>
    <t>2.4 2)</t>
    <phoneticPr fontId="4"/>
  </si>
  <si>
    <t>2.4 3)</t>
    <phoneticPr fontId="4"/>
  </si>
  <si>
    <t>2.4 4)</t>
    <phoneticPr fontId="4"/>
  </si>
  <si>
    <t>2.4 5)</t>
    <phoneticPr fontId="4"/>
  </si>
  <si>
    <t>2.4 6)</t>
    <phoneticPr fontId="4"/>
  </si>
  <si>
    <t>2.4 7)</t>
    <phoneticPr fontId="4"/>
  </si>
  <si>
    <t>2.4 8)</t>
    <phoneticPr fontId="4"/>
  </si>
  <si>
    <t>2.4 9)</t>
    <phoneticPr fontId="4"/>
  </si>
  <si>
    <t>2.5 1)</t>
    <phoneticPr fontId="4"/>
  </si>
  <si>
    <t>2.6 1)</t>
    <phoneticPr fontId="4"/>
  </si>
  <si>
    <t>2.7 1)</t>
    <phoneticPr fontId="4"/>
  </si>
  <si>
    <t>2.8 1)</t>
    <phoneticPr fontId="4"/>
  </si>
  <si>
    <t>2.9 1)</t>
    <phoneticPr fontId="4"/>
  </si>
  <si>
    <t>2.9 2)</t>
    <phoneticPr fontId="4"/>
  </si>
  <si>
    <t>2.9 3)</t>
    <phoneticPr fontId="4"/>
  </si>
  <si>
    <t>2.6 2)</t>
    <phoneticPr fontId="4"/>
  </si>
  <si>
    <t>　内訳：治験実施中に係る固定費小計</t>
    <rPh sb="1" eb="3">
      <t>ウチワケ</t>
    </rPh>
    <rPh sb="8" eb="9">
      <t>チュウ</t>
    </rPh>
    <rPh sb="15" eb="17">
      <t>ショウケイ</t>
    </rPh>
    <phoneticPr fontId="4"/>
  </si>
  <si>
    <t>　内訳：治験実施前に係る固定費小計</t>
    <rPh sb="1" eb="3">
      <t>ウチワケ</t>
    </rPh>
    <rPh sb="6" eb="8">
      <t>ジッシ</t>
    </rPh>
    <rPh sb="8" eb="9">
      <t>マエ</t>
    </rPh>
    <rPh sb="15" eb="17">
      <t>ショウケイ</t>
    </rPh>
    <phoneticPr fontId="4"/>
  </si>
  <si>
    <t>実施回数は「契約月数/12」</t>
    <rPh sb="0" eb="2">
      <t>ジッシ</t>
    </rPh>
    <rPh sb="2" eb="4">
      <t>カイスウ</t>
    </rPh>
    <rPh sb="6" eb="8">
      <t>ケイヤク</t>
    </rPh>
    <rPh sb="8" eb="9">
      <t>ツキ</t>
    </rPh>
    <rPh sb="9" eb="10">
      <t>スウ</t>
    </rPh>
    <phoneticPr fontId="4"/>
  </si>
  <si>
    <t>施設関係部署内の調整、情報共有</t>
    <rPh sb="0" eb="2">
      <t>シセツ</t>
    </rPh>
    <rPh sb="2" eb="4">
      <t>カンケイ</t>
    </rPh>
    <rPh sb="4" eb="6">
      <t>ブショ</t>
    </rPh>
    <rPh sb="6" eb="7">
      <t>ナイ</t>
    </rPh>
    <rPh sb="8" eb="10">
      <t>チョウセイ</t>
    </rPh>
    <rPh sb="11" eb="13">
      <t>ジョウホウ</t>
    </rPh>
    <rPh sb="13" eb="15">
      <t>キョウユウ</t>
    </rPh>
    <phoneticPr fontId="4"/>
  </si>
  <si>
    <t>申込み・受入れの準備（IC作成、各種資料の準備等）</t>
    <rPh sb="0" eb="2">
      <t>モウシコ</t>
    </rPh>
    <rPh sb="4" eb="6">
      <t>ウケイ</t>
    </rPh>
    <rPh sb="8" eb="10">
      <t>ジュンビ</t>
    </rPh>
    <phoneticPr fontId="4"/>
  </si>
  <si>
    <t>2.1 4)</t>
    <phoneticPr fontId="4"/>
  </si>
  <si>
    <t>2.3 2)</t>
    <phoneticPr fontId="4"/>
  </si>
  <si>
    <t>追加・追跡時の診察及び被験者対応</t>
    <rPh sb="0" eb="2">
      <t>ツイカ</t>
    </rPh>
    <rPh sb="3" eb="5">
      <t>ツイセキ</t>
    </rPh>
    <rPh sb="5" eb="6">
      <t>ジ</t>
    </rPh>
    <rPh sb="7" eb="9">
      <t>シンサツ</t>
    </rPh>
    <rPh sb="9" eb="10">
      <t>オヨ</t>
    </rPh>
    <rPh sb="11" eb="14">
      <t>ヒケンシャ</t>
    </rPh>
    <rPh sb="14" eb="16">
      <t>タイオウ</t>
    </rPh>
    <phoneticPr fontId="4"/>
  </si>
  <si>
    <t>負担軽減費、変動費の精算・請求（依頼者）</t>
    <rPh sb="0" eb="2">
      <t>フタン</t>
    </rPh>
    <rPh sb="2" eb="4">
      <t>ケイゲン</t>
    </rPh>
    <rPh sb="4" eb="5">
      <t>ヒ</t>
    </rPh>
    <rPh sb="6" eb="8">
      <t>ヘンドウ</t>
    </rPh>
    <rPh sb="8" eb="9">
      <t>ヒ</t>
    </rPh>
    <rPh sb="10" eb="12">
      <t>セイサン</t>
    </rPh>
    <rPh sb="13" eb="15">
      <t>セイキュウ</t>
    </rPh>
    <rPh sb="16" eb="19">
      <t>イライシャ</t>
    </rPh>
    <phoneticPr fontId="4"/>
  </si>
  <si>
    <t>EDC利用の場合のみ適用。対象者を医師3名、CRC3名として算出。</t>
    <rPh sb="3" eb="5">
      <t>リヨウ</t>
    </rPh>
    <rPh sb="6" eb="8">
      <t>バアイ</t>
    </rPh>
    <rPh sb="10" eb="12">
      <t>テキヨウ</t>
    </rPh>
    <rPh sb="13" eb="16">
      <t>タイショウシャ</t>
    </rPh>
    <rPh sb="17" eb="19">
      <t>イシ</t>
    </rPh>
    <rPh sb="20" eb="21">
      <t>メイ</t>
    </rPh>
    <rPh sb="26" eb="27">
      <t>メイ</t>
    </rPh>
    <rPh sb="30" eb="32">
      <t>サンシュツ</t>
    </rPh>
    <phoneticPr fontId="4"/>
  </si>
  <si>
    <t>初回搬入分の受領確認を薬剤師2名として算出。</t>
    <rPh sb="0" eb="2">
      <t>ショカイ</t>
    </rPh>
    <rPh sb="2" eb="4">
      <t>ハンニュウ</t>
    </rPh>
    <rPh sb="4" eb="5">
      <t>ブン</t>
    </rPh>
    <rPh sb="6" eb="8">
      <t>ジュリョウ</t>
    </rPh>
    <rPh sb="8" eb="10">
      <t>カクニン</t>
    </rPh>
    <rPh sb="11" eb="14">
      <t>ヤクザイシ</t>
    </rPh>
    <rPh sb="15" eb="16">
      <t>メイ</t>
    </rPh>
    <rPh sb="19" eb="21">
      <t>サンシュツ</t>
    </rPh>
    <phoneticPr fontId="4"/>
  </si>
  <si>
    <t>初回搬入分以降の受領確認を薬剤師2名として算出。
〈12カ月以内の場合〉実施回数は「0回」（初回分は実施前に加算しているため）
〈13カ月以上の場合〉実施回数は「（契約月数/12）-1」（初回分を除く）</t>
    <rPh sb="2" eb="4">
      <t>ハンニュウ</t>
    </rPh>
    <rPh sb="4" eb="5">
      <t>ブン</t>
    </rPh>
    <rPh sb="5" eb="7">
      <t>イコウ</t>
    </rPh>
    <rPh sb="29" eb="30">
      <t>ゲツ</t>
    </rPh>
    <rPh sb="30" eb="32">
      <t>イナイ</t>
    </rPh>
    <rPh sb="33" eb="35">
      <t>バアイ</t>
    </rPh>
    <rPh sb="36" eb="38">
      <t>ジッシ</t>
    </rPh>
    <rPh sb="38" eb="40">
      <t>カイスウ</t>
    </rPh>
    <rPh sb="43" eb="44">
      <t>カイ</t>
    </rPh>
    <rPh sb="46" eb="48">
      <t>ショカイ</t>
    </rPh>
    <rPh sb="48" eb="49">
      <t>ブン</t>
    </rPh>
    <rPh sb="50" eb="52">
      <t>ジッシ</t>
    </rPh>
    <rPh sb="52" eb="53">
      <t>マエ</t>
    </rPh>
    <rPh sb="54" eb="56">
      <t>カサン</t>
    </rPh>
    <rPh sb="68" eb="69">
      <t>ゲツ</t>
    </rPh>
    <rPh sb="69" eb="71">
      <t>イジョウ</t>
    </rPh>
    <rPh sb="72" eb="74">
      <t>バアイ</t>
    </rPh>
    <rPh sb="94" eb="96">
      <t>ショカイ</t>
    </rPh>
    <rPh sb="96" eb="97">
      <t>ブン</t>
    </rPh>
    <rPh sb="98" eb="99">
      <t>ノゾ</t>
    </rPh>
    <phoneticPr fontId="4"/>
  </si>
  <si>
    <t>対象疾患(がんまたは機器治験、再生医療：2　、左記以外：1）</t>
    <rPh sb="0" eb="2">
      <t>タイショウ</t>
    </rPh>
    <rPh sb="2" eb="4">
      <t>シッカン</t>
    </rPh>
    <rPh sb="10" eb="12">
      <t>キキ</t>
    </rPh>
    <rPh sb="12" eb="14">
      <t>チケン</t>
    </rPh>
    <rPh sb="15" eb="17">
      <t>サイセイ</t>
    </rPh>
    <rPh sb="17" eb="19">
      <t>イリョウ</t>
    </rPh>
    <rPh sb="23" eb="25">
      <t>サキ</t>
    </rPh>
    <rPh sb="25" eb="27">
      <t>イガイ</t>
    </rPh>
    <phoneticPr fontId="4"/>
  </si>
  <si>
    <t>対象疾患(がんまたは機器治験、再生医療：2　、左記以外：1）</t>
    <rPh sb="15" eb="17">
      <t>サイセイ</t>
    </rPh>
    <rPh sb="17" eb="19">
      <t>イリョウ</t>
    </rPh>
    <phoneticPr fontId="4"/>
  </si>
  <si>
    <t>変動費（目標症例数完遂の場合）</t>
    <rPh sb="0" eb="3">
      <t>ヘンドウヒ</t>
    </rPh>
    <rPh sb="4" eb="6">
      <t>モクヒョウ</t>
    </rPh>
    <rPh sb="6" eb="8">
      <t>ショウレイ</t>
    </rPh>
    <rPh sb="8" eb="9">
      <t>スウ</t>
    </rPh>
    <rPh sb="9" eb="11">
      <t>カンスイ</t>
    </rPh>
    <rPh sb="12" eb="14">
      <t>バアイ</t>
    </rPh>
    <phoneticPr fontId="16"/>
  </si>
  <si>
    <t>国際共同治験は1.5倍。</t>
    <rPh sb="4" eb="6">
      <t>チケン</t>
    </rPh>
    <phoneticPr fontId="4"/>
  </si>
  <si>
    <r>
      <t>治験実施中</t>
    </r>
    <r>
      <rPr>
        <sz val="8"/>
        <rFont val="ＭＳ Ｐゴシック"/>
        <family val="3"/>
        <charset val="128"/>
      </rPr>
      <t>（実施契約後）</t>
    </r>
    <rPh sb="4" eb="5">
      <t>チュウ</t>
    </rPh>
    <rPh sb="10" eb="11">
      <t>ゴ</t>
    </rPh>
    <phoneticPr fontId="4"/>
  </si>
  <si>
    <r>
      <t>実施回数は「規定Visit数」</t>
    </r>
    <r>
      <rPr>
        <sz val="7"/>
        <rFont val="ＭＳ Ｐゴシック"/>
        <family val="3"/>
        <charset val="128"/>
      </rPr>
      <t>(国際共同は1.5倍)</t>
    </r>
    <rPh sb="0" eb="2">
      <t>ジッシ</t>
    </rPh>
    <rPh sb="2" eb="4">
      <t>カイスウ</t>
    </rPh>
    <phoneticPr fontId="4"/>
  </si>
  <si>
    <t>被験者への説明</t>
    <rPh sb="0" eb="3">
      <t>ヒケンシャ</t>
    </rPh>
    <rPh sb="5" eb="7">
      <t>セツメイ</t>
    </rPh>
    <phoneticPr fontId="4"/>
  </si>
  <si>
    <t>治験依頼者への問合わせ</t>
    <rPh sb="0" eb="2">
      <t>チケン</t>
    </rPh>
    <rPh sb="2" eb="5">
      <t>イライシャ</t>
    </rPh>
    <rPh sb="7" eb="8">
      <t>ト</t>
    </rPh>
    <rPh sb="8" eb="9">
      <t>ア</t>
    </rPh>
    <phoneticPr fontId="4"/>
  </si>
  <si>
    <t>規定Visit数（規定の来院回数及び入院時評価日数）
　（根拠となる該当Visit：　　　　　　　　　　　　　　　　　　　　　　　　　　　　　　　　　　　　　　　）</t>
    <rPh sb="0" eb="2">
      <t>キテイ</t>
    </rPh>
    <rPh sb="7" eb="8">
      <t>スウ</t>
    </rPh>
    <rPh sb="9" eb="11">
      <t>キテイ</t>
    </rPh>
    <rPh sb="12" eb="14">
      <t>ライイン</t>
    </rPh>
    <rPh sb="14" eb="16">
      <t>カイスウ</t>
    </rPh>
    <rPh sb="16" eb="17">
      <t>オヨ</t>
    </rPh>
    <rPh sb="18" eb="20">
      <t>ニュウイン</t>
    </rPh>
    <rPh sb="20" eb="21">
      <t>ジ</t>
    </rPh>
    <rPh sb="21" eb="23">
      <t>ヒョウカ</t>
    </rPh>
    <rPh sb="23" eb="25">
      <t>ニッスウ</t>
    </rPh>
    <rPh sb="29" eb="31">
      <t>コンキョ</t>
    </rPh>
    <rPh sb="34" eb="36">
      <t>ガイトウ</t>
    </rPh>
    <phoneticPr fontId="4"/>
  </si>
  <si>
    <t>実施回数は「被験者への電話等の通信対応回数」</t>
    <rPh sb="0" eb="2">
      <t>ジッシ</t>
    </rPh>
    <rPh sb="2" eb="4">
      <t>カイスウ</t>
    </rPh>
    <rPh sb="13" eb="14">
      <t>トウ</t>
    </rPh>
    <rPh sb="15" eb="17">
      <t>ツウシン</t>
    </rPh>
    <rPh sb="19" eb="20">
      <t>カイ</t>
    </rPh>
    <phoneticPr fontId="4"/>
  </si>
  <si>
    <t>実施回数は「1回」、時間・人数は「5時間×Dr・CRC・Ns各2名」</t>
    <phoneticPr fontId="4"/>
  </si>
  <si>
    <t>CRFの作成</t>
    <rPh sb="4" eb="6">
      <t>サクセイ</t>
    </rPh>
    <phoneticPr fontId="4"/>
  </si>
  <si>
    <t>2.4 10)</t>
    <phoneticPr fontId="4"/>
  </si>
  <si>
    <t>1.2.3 1)</t>
    <phoneticPr fontId="4"/>
  </si>
  <si>
    <t>1.2.1 1)</t>
    <phoneticPr fontId="4"/>
  </si>
  <si>
    <t>1.2.4 1)</t>
    <phoneticPr fontId="4"/>
  </si>
  <si>
    <t>1.2.2 3)</t>
    <phoneticPr fontId="4"/>
  </si>
  <si>
    <t>1.2.1 2)</t>
    <phoneticPr fontId="4"/>
  </si>
  <si>
    <t>1.2.2 2)</t>
    <phoneticPr fontId="4"/>
  </si>
  <si>
    <t>1.2.2 4)</t>
    <phoneticPr fontId="4"/>
  </si>
  <si>
    <t>1.2.2 5)</t>
    <phoneticPr fontId="4"/>
  </si>
  <si>
    <t>1.2.4 2)</t>
    <phoneticPr fontId="4"/>
  </si>
  <si>
    <t>1.2.4 3)</t>
    <phoneticPr fontId="4"/>
  </si>
  <si>
    <t>1.2.4 4)</t>
    <phoneticPr fontId="4"/>
  </si>
  <si>
    <t>1.2.4 5)</t>
    <phoneticPr fontId="4"/>
  </si>
  <si>
    <t>1.2.5 1)</t>
    <phoneticPr fontId="4"/>
  </si>
  <si>
    <t>1.2.6 1)</t>
    <phoneticPr fontId="4"/>
  </si>
  <si>
    <t>[●●●●●症例を実施症例とする］</t>
    <phoneticPr fontId="4"/>
  </si>
  <si>
    <r>
      <t>規定のVisit単価</t>
    </r>
    <r>
      <rPr>
        <b/>
        <vertAlign val="superscript"/>
        <sz val="10"/>
        <rFont val="ＭＳ Ｐゴシック"/>
        <family val="3"/>
        <charset val="128"/>
      </rPr>
      <t>※1</t>
    </r>
    <rPh sb="0" eb="2">
      <t>キテイ</t>
    </rPh>
    <rPh sb="8" eb="10">
      <t>タンカ</t>
    </rPh>
    <phoneticPr fontId="4"/>
  </si>
  <si>
    <t>※2）上記の総額は、【治験の概要】に記載されている“規定Visit数”を実施した場合の1症例あたりの変動費総額の目安。</t>
    <rPh sb="3" eb="5">
      <t>ジョウキ</t>
    </rPh>
    <rPh sb="6" eb="8">
      <t>ソウガク</t>
    </rPh>
    <rPh sb="11" eb="13">
      <t>チケン</t>
    </rPh>
    <rPh sb="14" eb="16">
      <t>ガイヨウ</t>
    </rPh>
    <rPh sb="18" eb="20">
      <t>キサイ</t>
    </rPh>
    <rPh sb="26" eb="28">
      <t>キテイ</t>
    </rPh>
    <rPh sb="33" eb="34">
      <t>スウ</t>
    </rPh>
    <rPh sb="36" eb="38">
      <t>ジッシ</t>
    </rPh>
    <rPh sb="40" eb="42">
      <t>バアイ</t>
    </rPh>
    <rPh sb="44" eb="46">
      <t>ショウレイ</t>
    </rPh>
    <rPh sb="50" eb="52">
      <t>ヘンドウ</t>
    </rPh>
    <rPh sb="52" eb="53">
      <t>ヒ</t>
    </rPh>
    <rPh sb="53" eb="55">
      <t>ソウガク</t>
    </rPh>
    <rPh sb="56" eb="58">
      <t>メヤス</t>
    </rPh>
    <phoneticPr fontId="16"/>
  </si>
  <si>
    <r>
      <t>1症例あたりの総額目安</t>
    </r>
    <r>
      <rPr>
        <vertAlign val="superscript"/>
        <sz val="10"/>
        <rFont val="ＭＳ Ｐゴシック"/>
        <family val="3"/>
        <charset val="128"/>
      </rPr>
      <t>※2</t>
    </r>
    <rPh sb="1" eb="3">
      <t>ショウレイ</t>
    </rPh>
    <rPh sb="7" eb="9">
      <t>ソウガク</t>
    </rPh>
    <rPh sb="9" eb="11">
      <t>メヤス</t>
    </rPh>
    <phoneticPr fontId="16"/>
  </si>
  <si>
    <t>※1）規定Ｖｉｓｉｔを2日に分けた場合でも、請求する変動費としては1Ｖｉｓｉｔとして扱う。</t>
    <phoneticPr fontId="4"/>
  </si>
  <si>
    <t>治験薬管理（向精神薬・麻薬・血液製剤又は依頼者へ温度管理記録提出必須の場合：2）</t>
    <rPh sb="6" eb="7">
      <t>ム</t>
    </rPh>
    <rPh sb="14" eb="16">
      <t>ケツエキ</t>
    </rPh>
    <rPh sb="16" eb="18">
      <t>セイザイ</t>
    </rPh>
    <rPh sb="20" eb="23">
      <t>イライシャ</t>
    </rPh>
    <rPh sb="24" eb="26">
      <t>オンド</t>
    </rPh>
    <rPh sb="26" eb="28">
      <t>カンリ</t>
    </rPh>
    <rPh sb="28" eb="30">
      <t>キロク</t>
    </rPh>
    <rPh sb="30" eb="32">
      <t>テイシュツ</t>
    </rPh>
    <rPh sb="32" eb="34">
      <t>ヒッス</t>
    </rPh>
    <phoneticPr fontId="4"/>
  </si>
  <si>
    <t>実施回数は「契約月数」
向精神薬・麻薬、依頼者温度管理記録提出は薬剤師2倍。</t>
    <rPh sb="0" eb="2">
      <t>ジッシ</t>
    </rPh>
    <rPh sb="2" eb="4">
      <t>カイスウ</t>
    </rPh>
    <rPh sb="6" eb="8">
      <t>ケイヤク</t>
    </rPh>
    <rPh sb="8" eb="10">
      <t>ツキスウ</t>
    </rPh>
    <rPh sb="12" eb="13">
      <t>ム</t>
    </rPh>
    <rPh sb="13" eb="15">
      <t>セイシン</t>
    </rPh>
    <rPh sb="15" eb="16">
      <t>ヤク</t>
    </rPh>
    <rPh sb="17" eb="19">
      <t>マヤク</t>
    </rPh>
    <rPh sb="20" eb="22">
      <t>イライ</t>
    </rPh>
    <rPh sb="22" eb="23">
      <t>シャ</t>
    </rPh>
    <rPh sb="23" eb="25">
      <t>オンド</t>
    </rPh>
    <rPh sb="25" eb="27">
      <t>カンリ</t>
    </rPh>
    <rPh sb="27" eb="29">
      <t>キロク</t>
    </rPh>
    <rPh sb="29" eb="31">
      <t>テイシュツ</t>
    </rPh>
    <rPh sb="32" eb="35">
      <t>ヤクザイシ</t>
    </rPh>
    <rPh sb="36" eb="37">
      <t>バイ</t>
    </rPh>
    <phoneticPr fontId="4"/>
  </si>
  <si>
    <t>（8）</t>
  </si>
  <si>
    <t>保険外併用療養費支給対象外費用の精算</t>
    <rPh sb="0" eb="3">
      <t>ホケンガイ</t>
    </rPh>
    <rPh sb="3" eb="5">
      <t>ヘイヨウ</t>
    </rPh>
    <rPh sb="5" eb="8">
      <t>リョウヨウヒ</t>
    </rPh>
    <rPh sb="8" eb="10">
      <t>シキュウ</t>
    </rPh>
    <rPh sb="10" eb="13">
      <t>タイショウガイ</t>
    </rPh>
    <rPh sb="13" eb="15">
      <t>ヒヨウ</t>
    </rPh>
    <rPh sb="16" eb="18">
      <t>セイサン</t>
    </rPh>
    <phoneticPr fontId="4"/>
  </si>
  <si>
    <t>手術前～手術後の治験薬投与（機器、再生医療を含む）の有無、又は集中治療を要する評価・管理の有無</t>
    <rPh sb="14" eb="16">
      <t>キキ</t>
    </rPh>
    <rPh sb="17" eb="19">
      <t>サイセイ</t>
    </rPh>
    <rPh sb="19" eb="21">
      <t>イリョウ</t>
    </rPh>
    <rPh sb="22" eb="23">
      <t>フク</t>
    </rPh>
    <rPh sb="26" eb="28">
      <t>ウム</t>
    </rPh>
    <rPh sb="29" eb="30">
      <t>マタ</t>
    </rPh>
    <rPh sb="31" eb="33">
      <t>シュウチュウ</t>
    </rPh>
    <rPh sb="33" eb="35">
      <t>チリョウ</t>
    </rPh>
    <rPh sb="36" eb="37">
      <t>ヨウ</t>
    </rPh>
    <rPh sb="39" eb="41">
      <t>ヒョウカ</t>
    </rPh>
    <rPh sb="42" eb="44">
      <t>カンリ</t>
    </rPh>
    <rPh sb="45" eb="47">
      <t>ウム</t>
    </rPh>
    <phoneticPr fontId="4"/>
  </si>
  <si>
    <t>実施回数は「払出回数」、時間・人数は「0.5ｈ×薬剤師2名」。
院内調製または盲検化スタッフが必要な場合、2倍。</t>
    <rPh sb="0" eb="2">
      <t>ジッシ</t>
    </rPh>
    <rPh sb="2" eb="4">
      <t>カイスウ</t>
    </rPh>
    <rPh sb="6" eb="8">
      <t>ハライダシ</t>
    </rPh>
    <rPh sb="8" eb="10">
      <t>カイスウ</t>
    </rPh>
    <rPh sb="9" eb="10">
      <t>スウ</t>
    </rPh>
    <rPh sb="12" eb="14">
      <t>ジカン</t>
    </rPh>
    <rPh sb="15" eb="17">
      <t>ニンズウ</t>
    </rPh>
    <rPh sb="24" eb="27">
      <t>ヤクザイシ</t>
    </rPh>
    <rPh sb="28" eb="29">
      <t>メイ</t>
    </rPh>
    <rPh sb="32" eb="34">
      <t>インナイ</t>
    </rPh>
    <rPh sb="34" eb="36">
      <t>チョウセイ</t>
    </rPh>
    <rPh sb="39" eb="40">
      <t>モウ</t>
    </rPh>
    <rPh sb="40" eb="41">
      <t>ケン</t>
    </rPh>
    <rPh sb="41" eb="42">
      <t>カ</t>
    </rPh>
    <rPh sb="47" eb="49">
      <t>ヒツヨウ</t>
    </rPh>
    <rPh sb="50" eb="52">
      <t>バアイ</t>
    </rPh>
    <rPh sb="54" eb="55">
      <t>バイ</t>
    </rPh>
    <phoneticPr fontId="4"/>
  </si>
  <si>
    <t>1.1.1 1)</t>
    <phoneticPr fontId="4"/>
  </si>
  <si>
    <t>1.2.７ 1)</t>
    <phoneticPr fontId="4"/>
  </si>
  <si>
    <t>1.2.７ 2)</t>
  </si>
  <si>
    <t>1.2.７ 3)</t>
  </si>
  <si>
    <t>1.2.７ 4)</t>
  </si>
  <si>
    <t>1.2.７ 5)</t>
  </si>
  <si>
    <t>1.2.７ 6)</t>
  </si>
  <si>
    <t>参加者を医師3名、CRC3名、薬剤師1名、事務職員2名として算出。</t>
    <rPh sb="0" eb="1">
      <t>サン</t>
    </rPh>
    <rPh sb="1" eb="2">
      <t>カ</t>
    </rPh>
    <rPh sb="2" eb="3">
      <t>シャ</t>
    </rPh>
    <rPh sb="4" eb="6">
      <t>イシ</t>
    </rPh>
    <rPh sb="7" eb="8">
      <t>メイ</t>
    </rPh>
    <rPh sb="13" eb="14">
      <t>メイ</t>
    </rPh>
    <rPh sb="15" eb="18">
      <t>ヤクザイシ</t>
    </rPh>
    <rPh sb="19" eb="20">
      <t>メイ</t>
    </rPh>
    <rPh sb="21" eb="23">
      <t>ジム</t>
    </rPh>
    <rPh sb="23" eb="25">
      <t>ショクイン</t>
    </rPh>
    <rPh sb="26" eb="27">
      <t>メイ</t>
    </rPh>
    <rPh sb="30" eb="32">
      <t>サンシュツ</t>
    </rPh>
    <phoneticPr fontId="4"/>
  </si>
  <si>
    <t>※小数点以下は第1位を四捨五入</t>
    <phoneticPr fontId="4"/>
  </si>
  <si>
    <t>地方独立行政法人　大阪府立病院機構　大阪母子医療センター</t>
    <rPh sb="0" eb="2">
      <t>チホウ</t>
    </rPh>
    <rPh sb="2" eb="4">
      <t>ドクリツ</t>
    </rPh>
    <rPh sb="4" eb="6">
      <t>ギョウセイ</t>
    </rPh>
    <rPh sb="6" eb="8">
      <t>ホウジン</t>
    </rPh>
    <rPh sb="9" eb="11">
      <t>オオサカ</t>
    </rPh>
    <rPh sb="11" eb="13">
      <t>フリツ</t>
    </rPh>
    <rPh sb="13" eb="15">
      <t>ビョウイン</t>
    </rPh>
    <rPh sb="15" eb="17">
      <t>キコウ</t>
    </rPh>
    <rPh sb="18" eb="20">
      <t>オオサカ</t>
    </rPh>
    <rPh sb="20" eb="22">
      <t>ボシ</t>
    </rPh>
    <rPh sb="22" eb="24">
      <t>イリョウ</t>
    </rPh>
    <phoneticPr fontId="4"/>
  </si>
  <si>
    <t>治験等経費算出表①</t>
    <rPh sb="0" eb="2">
      <t>チケン</t>
    </rPh>
    <rPh sb="2" eb="3">
      <t>トウ</t>
    </rPh>
    <rPh sb="3" eb="5">
      <t>ケイヒ</t>
    </rPh>
    <rPh sb="5" eb="7">
      <t>サンシュツ</t>
    </rPh>
    <rPh sb="7" eb="8">
      <t>ヒョウ</t>
    </rPh>
    <phoneticPr fontId="4"/>
  </si>
  <si>
    <t>(6)</t>
    <phoneticPr fontId="4"/>
  </si>
  <si>
    <t>(18)</t>
  </si>
  <si>
    <t>（7）</t>
  </si>
  <si>
    <t>（9）</t>
  </si>
  <si>
    <t>（10）</t>
  </si>
  <si>
    <t>（11）</t>
  </si>
  <si>
    <t>（12）</t>
  </si>
  <si>
    <t>（13）</t>
  </si>
  <si>
    <t>（14）</t>
  </si>
  <si>
    <t>（15）</t>
  </si>
  <si>
    <t>（18）</t>
  </si>
  <si>
    <t>参考資料：大阪母子医療センター　費用計算表</t>
    <rPh sb="0" eb="2">
      <t>サンコウ</t>
    </rPh>
    <rPh sb="2" eb="4">
      <t>シリョウ</t>
    </rPh>
    <rPh sb="5" eb="7">
      <t>オオサカ</t>
    </rPh>
    <rPh sb="7" eb="9">
      <t>ボシ</t>
    </rPh>
    <rPh sb="9" eb="11">
      <t>イリョウ</t>
    </rPh>
    <rPh sb="16" eb="18">
      <t>ヒヨウ</t>
    </rPh>
    <rPh sb="18" eb="20">
      <t>ケイサン</t>
    </rPh>
    <rPh sb="20" eb="21">
      <t>ヒョウ</t>
    </rPh>
    <phoneticPr fontId="4"/>
  </si>
  <si>
    <t>参考資料；大阪母子医療センター　費用計算詳細内訳表</t>
    <rPh sb="5" eb="7">
      <t>オオサカ</t>
    </rPh>
    <rPh sb="7" eb="9">
      <t>ボシ</t>
    </rPh>
    <rPh sb="9" eb="11">
      <t>イリョウ</t>
    </rPh>
    <phoneticPr fontId="4"/>
  </si>
  <si>
    <t>治験等経費算出表②</t>
    <phoneticPr fontId="16"/>
  </si>
  <si>
    <t>固定費</t>
    <rPh sb="0" eb="3">
      <t>コテイヒ</t>
    </rPh>
    <phoneticPr fontId="16"/>
  </si>
  <si>
    <t>※）本治験の契約の締結に至らなかった場合でも、IRB審議費用は請求いたします。
　　請求時期については協議の上、決定します。</t>
    <rPh sb="2" eb="5">
      <t>ホンチケン</t>
    </rPh>
    <rPh sb="6" eb="8">
      <t>ケイヤク</t>
    </rPh>
    <rPh sb="9" eb="11">
      <t>テイケツ</t>
    </rPh>
    <rPh sb="12" eb="13">
      <t>イタ</t>
    </rPh>
    <rPh sb="18" eb="20">
      <t>バアイ</t>
    </rPh>
    <rPh sb="26" eb="28">
      <t>シンギ</t>
    </rPh>
    <rPh sb="28" eb="30">
      <t>ヒヨウ</t>
    </rPh>
    <rPh sb="31" eb="33">
      <t>セイキュウ</t>
    </rPh>
    <rPh sb="42" eb="44">
      <t>セイキュウ</t>
    </rPh>
    <rPh sb="44" eb="46">
      <t>ジキ</t>
    </rPh>
    <rPh sb="51" eb="53">
      <t>キョウギ</t>
    </rPh>
    <rPh sb="54" eb="55">
      <t>ウエ</t>
    </rPh>
    <rPh sb="56" eb="58">
      <t>ケッテイ</t>
    </rPh>
    <phoneticPr fontId="4"/>
  </si>
  <si>
    <t>固定費及び変動費の算出結果に基づき、治験依頼者へ請求する金額（税抜き）を本欄に記載する。</t>
    <rPh sb="0" eb="3">
      <t>コテイヒ</t>
    </rPh>
    <rPh sb="3" eb="4">
      <t>オヨ</t>
    </rPh>
    <rPh sb="5" eb="7">
      <t>ヘンドウ</t>
    </rPh>
    <rPh sb="7" eb="8">
      <t>ヒ</t>
    </rPh>
    <rPh sb="9" eb="11">
      <t>サンシュツ</t>
    </rPh>
    <rPh sb="11" eb="13">
      <t>ケッカ</t>
    </rPh>
    <rPh sb="14" eb="15">
      <t>モト</t>
    </rPh>
    <rPh sb="18" eb="20">
      <t>チケン</t>
    </rPh>
    <rPh sb="20" eb="23">
      <t>イライシャ</t>
    </rPh>
    <rPh sb="24" eb="26">
      <t>セイキュウ</t>
    </rPh>
    <rPh sb="28" eb="30">
      <t>キンガク</t>
    </rPh>
    <rPh sb="31" eb="32">
      <t>ゼイ</t>
    </rPh>
    <rPh sb="32" eb="33">
      <t>ヌ</t>
    </rPh>
    <rPh sb="36" eb="37">
      <t>ホン</t>
    </rPh>
    <rPh sb="37" eb="38">
      <t>ラン</t>
    </rPh>
    <rPh sb="39" eb="41">
      <t>キサイ</t>
    </rPh>
    <phoneticPr fontId="4"/>
  </si>
  <si>
    <t>1回の審査につき、初回審査：300,000円、継続審査：30,000円をIRB審査費用として治験依頼者に請求する。</t>
    <rPh sb="46" eb="48">
      <t>チケン</t>
    </rPh>
    <rPh sb="48" eb="51">
      <t>イライシャ</t>
    </rPh>
    <rPh sb="52" eb="54">
      <t>セイキュウ</t>
    </rPh>
    <phoneticPr fontId="4"/>
  </si>
  <si>
    <t>本治験の契約の締結に至らなかった場合でも、IRB審議費用は発生致します。</t>
    <rPh sb="29" eb="31">
      <t>ハッセイ</t>
    </rPh>
    <rPh sb="31" eb="32">
      <t>イタ</t>
    </rPh>
    <phoneticPr fontId="4"/>
  </si>
  <si>
    <t>※）監査費用はSMO委託がある場合を考慮し、業務負担割合に応じて金額を算出しています。</t>
    <rPh sb="2" eb="4">
      <t>カンサ</t>
    </rPh>
    <rPh sb="4" eb="6">
      <t>ヒヨウ</t>
    </rPh>
    <rPh sb="18" eb="20">
      <t>コウリョ</t>
    </rPh>
    <phoneticPr fontId="4"/>
  </si>
  <si>
    <t>本欄には、被験者負担軽減費、保険外併用療養費外経費、治験資料外部保管費用等の実費分は含まれないため、
治験依頼者と協議の上、別途定めるものとする。</t>
    <rPh sb="0" eb="1">
      <t>ホン</t>
    </rPh>
    <rPh sb="1" eb="2">
      <t>ラン</t>
    </rPh>
    <rPh sb="26" eb="28">
      <t>チケン</t>
    </rPh>
    <rPh sb="28" eb="30">
      <t>シリョウ</t>
    </rPh>
    <rPh sb="30" eb="32">
      <t>ガイブ</t>
    </rPh>
    <rPh sb="32" eb="34">
      <t>ホカン</t>
    </rPh>
    <rPh sb="34" eb="36">
      <t>ヒヨウ</t>
    </rPh>
    <rPh sb="36" eb="37">
      <t>トウ</t>
    </rPh>
    <rPh sb="51" eb="53">
      <t>チケン</t>
    </rPh>
    <rPh sb="53" eb="55">
      <t>イライ</t>
    </rPh>
    <rPh sb="55" eb="56">
      <t>シャ</t>
    </rPh>
    <rPh sb="57" eb="59">
      <t>キョウギ</t>
    </rPh>
    <rPh sb="60" eb="61">
      <t>ウエ</t>
    </rPh>
    <rPh sb="62" eb="64">
      <t>ベット</t>
    </rPh>
    <rPh sb="64" eb="65">
      <t>サダ</t>
    </rPh>
    <phoneticPr fontId="4"/>
  </si>
  <si>
    <t>1.2.1 3)</t>
    <phoneticPr fontId="4"/>
  </si>
  <si>
    <t>1.2.1 4)</t>
    <phoneticPr fontId="4"/>
  </si>
  <si>
    <t>治験依頼者による事前トレーニング</t>
    <rPh sb="0" eb="2">
      <t>チケン</t>
    </rPh>
    <rPh sb="2" eb="5">
      <t>イライシャ</t>
    </rPh>
    <rPh sb="8" eb="10">
      <t>ジゼン</t>
    </rPh>
    <phoneticPr fontId="4"/>
  </si>
  <si>
    <t>参加者を医師3名、CRC3名、薬剤師1名、Ns1名、技師1名、事務1名として算出。</t>
    <phoneticPr fontId="4"/>
  </si>
  <si>
    <t>1.2.2 1)</t>
    <phoneticPr fontId="4"/>
  </si>
  <si>
    <t>1.2.1 5)</t>
    <phoneticPr fontId="4"/>
  </si>
  <si>
    <t>治験依頼者による治験機器、治験製品の搬入対応、及び作業工程の確認</t>
    <rPh sb="0" eb="2">
      <t>チケン</t>
    </rPh>
    <rPh sb="2" eb="5">
      <t>イライシャ</t>
    </rPh>
    <rPh sb="8" eb="10">
      <t>チケン</t>
    </rPh>
    <rPh sb="10" eb="12">
      <t>キキ</t>
    </rPh>
    <rPh sb="13" eb="15">
      <t>チケン</t>
    </rPh>
    <rPh sb="15" eb="17">
      <t>セイヒン</t>
    </rPh>
    <rPh sb="18" eb="20">
      <t>ハンニュウ</t>
    </rPh>
    <rPh sb="20" eb="22">
      <t>タイオウ</t>
    </rPh>
    <rPh sb="23" eb="24">
      <t>オヨ</t>
    </rPh>
    <rPh sb="25" eb="27">
      <t>サギョウ</t>
    </rPh>
    <rPh sb="27" eb="29">
      <t>コウテイ</t>
    </rPh>
    <rPh sb="30" eb="32">
      <t>カクニン</t>
    </rPh>
    <phoneticPr fontId="4"/>
  </si>
  <si>
    <t>2.3 3)</t>
    <phoneticPr fontId="4"/>
  </si>
  <si>
    <t>組織標本（培養検体を含む）の作成、または依頼者提出対応</t>
    <rPh sb="0" eb="2">
      <t>ソシキ</t>
    </rPh>
    <rPh sb="2" eb="4">
      <t>ヒョウホン</t>
    </rPh>
    <rPh sb="5" eb="7">
      <t>バイヨウ</t>
    </rPh>
    <rPh sb="7" eb="9">
      <t>ケンタイ</t>
    </rPh>
    <rPh sb="10" eb="11">
      <t>フク</t>
    </rPh>
    <rPh sb="14" eb="16">
      <t>サクセイ</t>
    </rPh>
    <rPh sb="20" eb="23">
      <t>イライシャ</t>
    </rPh>
    <rPh sb="23" eb="25">
      <t>テイシュツ</t>
    </rPh>
    <rPh sb="25" eb="27">
      <t>タイオウ</t>
    </rPh>
    <phoneticPr fontId="4"/>
  </si>
  <si>
    <t>実施回数は「PK・PDの採血回数」</t>
    <phoneticPr fontId="4"/>
  </si>
  <si>
    <t>実施回数は1例あたりの回数</t>
    <rPh sb="6" eb="7">
      <t>レイ</t>
    </rPh>
    <rPh sb="11" eb="13">
      <t>カイスウ</t>
    </rPh>
    <phoneticPr fontId="4"/>
  </si>
  <si>
    <t>2.7 2)</t>
    <phoneticPr fontId="4"/>
  </si>
  <si>
    <t>逸脱に対する対応と報告書の作成</t>
    <rPh sb="0" eb="2">
      <t>イツダツ</t>
    </rPh>
    <rPh sb="3" eb="4">
      <t>タイ</t>
    </rPh>
    <rPh sb="6" eb="8">
      <t>タイオウ</t>
    </rPh>
    <rPh sb="9" eb="12">
      <t>ホウコクショ</t>
    </rPh>
    <rPh sb="13" eb="15">
      <t>サクセイ</t>
    </rPh>
    <phoneticPr fontId="4"/>
  </si>
  <si>
    <t>組織標本（培養検体を含む）の作製、または依頼者提出の回数
　（根拠となる作成・提出内容：　　　　　　　　　　　　　　　　　　　　　　　　　　　　　　　　　　）</t>
    <rPh sb="0" eb="2">
      <t>ソシキ</t>
    </rPh>
    <rPh sb="2" eb="4">
      <t>ヒョウホン</t>
    </rPh>
    <rPh sb="5" eb="9">
      <t>バイヨウケンタイ</t>
    </rPh>
    <rPh sb="10" eb="11">
      <t>フク</t>
    </rPh>
    <rPh sb="14" eb="16">
      <t>サクセイ</t>
    </rPh>
    <rPh sb="20" eb="23">
      <t>イライシャ</t>
    </rPh>
    <rPh sb="23" eb="25">
      <t>テイシュツ</t>
    </rPh>
    <rPh sb="26" eb="28">
      <t>カイスウ</t>
    </rPh>
    <rPh sb="36" eb="38">
      <t>サクセイ</t>
    </rPh>
    <rPh sb="39" eb="41">
      <t>テイシュツ</t>
    </rPh>
    <rPh sb="41" eb="43">
      <t>ナイヨウ</t>
    </rPh>
    <phoneticPr fontId="4"/>
  </si>
  <si>
    <t>医療機器（コンビネーション製品を除く）、再生医療等製品の有無</t>
    <rPh sb="0" eb="2">
      <t>イリョウ</t>
    </rPh>
    <rPh sb="2" eb="4">
      <t>キキ</t>
    </rPh>
    <rPh sb="13" eb="15">
      <t>セイヒン</t>
    </rPh>
    <rPh sb="16" eb="17">
      <t>ノゾ</t>
    </rPh>
    <rPh sb="20" eb="24">
      <t>サイセイイリョウ</t>
    </rPh>
    <rPh sb="24" eb="25">
      <t>トウ</t>
    </rPh>
    <rPh sb="25" eb="27">
      <t>セイヒン</t>
    </rPh>
    <rPh sb="28" eb="30">
      <t>ウム</t>
    </rPh>
    <phoneticPr fontId="4"/>
  </si>
  <si>
    <t>(19)</t>
    <phoneticPr fontId="4"/>
  </si>
  <si>
    <t>(20)</t>
    <phoneticPr fontId="4"/>
  </si>
  <si>
    <t>治験のための1回あたり30分程度を要する特殊対応の回数</t>
    <rPh sb="0" eb="2">
      <t>チケン</t>
    </rPh>
    <rPh sb="7" eb="8">
      <t>カイ</t>
    </rPh>
    <rPh sb="13" eb="14">
      <t>ブ</t>
    </rPh>
    <rPh sb="14" eb="16">
      <t>テイド</t>
    </rPh>
    <rPh sb="17" eb="18">
      <t>ヨウ</t>
    </rPh>
    <rPh sb="20" eb="22">
      <t>トクシュ</t>
    </rPh>
    <rPh sb="22" eb="24">
      <t>タイオウ</t>
    </rPh>
    <rPh sb="25" eb="27">
      <t>カイスウ</t>
    </rPh>
    <phoneticPr fontId="4"/>
  </si>
  <si>
    <t>治験のための1回あたり60分以上を要する特殊対応の回数</t>
    <rPh sb="0" eb="2">
      <t>チケン</t>
    </rPh>
    <rPh sb="7" eb="8">
      <t>カイ</t>
    </rPh>
    <rPh sb="13" eb="14">
      <t>ブ</t>
    </rPh>
    <rPh sb="14" eb="16">
      <t>イジョウ</t>
    </rPh>
    <rPh sb="17" eb="18">
      <t>ヨウ</t>
    </rPh>
    <rPh sb="20" eb="22">
      <t>トクシュ</t>
    </rPh>
    <rPh sb="22" eb="24">
      <t>タイオウ</t>
    </rPh>
    <rPh sb="25" eb="27">
      <t>カイスウ</t>
    </rPh>
    <phoneticPr fontId="4"/>
  </si>
  <si>
    <t>組織標本（培養検体を含む）の作製、または依頼者提出が必要なVisit数</t>
    <rPh sb="14" eb="16">
      <t>サクセイ</t>
    </rPh>
    <rPh sb="26" eb="28">
      <t>ヒツヨウ</t>
    </rPh>
    <rPh sb="34" eb="35">
      <t>スウ</t>
    </rPh>
    <phoneticPr fontId="4"/>
  </si>
  <si>
    <t>医療機器（コンビネーション製品を除く）、再生医療等製品の有無</t>
    <phoneticPr fontId="4"/>
  </si>
  <si>
    <t>（19）</t>
    <phoneticPr fontId="4"/>
  </si>
  <si>
    <t>（20）</t>
    <phoneticPr fontId="4"/>
  </si>
  <si>
    <t>（17）</t>
    <phoneticPr fontId="4"/>
  </si>
  <si>
    <t>（16）</t>
    <phoneticPr fontId="4"/>
  </si>
  <si>
    <t>（6）</t>
  </si>
  <si>
    <t>（5）</t>
    <phoneticPr fontId="4"/>
  </si>
  <si>
    <t>（1）</t>
  </si>
  <si>
    <t>（2）</t>
  </si>
  <si>
    <t>(1)</t>
    <phoneticPr fontId="4"/>
  </si>
  <si>
    <t>(2)</t>
    <phoneticPr fontId="4"/>
  </si>
  <si>
    <t>1.1.2 5)</t>
    <phoneticPr fontId="4"/>
  </si>
  <si>
    <t>(3)</t>
    <phoneticPr fontId="4"/>
  </si>
  <si>
    <t>(4)</t>
    <phoneticPr fontId="4"/>
  </si>
  <si>
    <t>(7)</t>
    <phoneticPr fontId="4"/>
  </si>
  <si>
    <t>(8)</t>
    <phoneticPr fontId="4"/>
  </si>
  <si>
    <t>(9)</t>
    <phoneticPr fontId="4"/>
  </si>
  <si>
    <t>(10)</t>
    <phoneticPr fontId="4"/>
  </si>
  <si>
    <t>(11)</t>
    <phoneticPr fontId="4"/>
  </si>
  <si>
    <t>(12)</t>
    <phoneticPr fontId="4"/>
  </si>
  <si>
    <t>(13)</t>
    <phoneticPr fontId="4"/>
  </si>
  <si>
    <t>(14)</t>
    <phoneticPr fontId="4"/>
  </si>
  <si>
    <t>(15)</t>
    <phoneticPr fontId="4"/>
  </si>
  <si>
    <t>(16)</t>
    <phoneticPr fontId="4"/>
  </si>
  <si>
    <t>(17)</t>
    <phoneticPr fontId="4"/>
  </si>
  <si>
    <t xml:space="preserve">初回契約締結後に治験依頼者による各種手順書の提出や治験実施計画書の改訂等があり、固定した治験費用に対する治験業務以外の新たな業務が発生し、当該業務に対する治験費用が追加で発生する場合、追加の治験費用は、下記の金額及び想定する業務時間を目安とし、治験依頼者との協議の上、決定することとする。
（１）医師：12,600円/時間
（２）CRC、薬剤師、看護師、検査技師、事務職員：5,400円/時間
</t>
    <rPh sb="89" eb="91">
      <t>バアイ</t>
    </rPh>
    <rPh sb="101" eb="103">
      <t>カキ</t>
    </rPh>
    <phoneticPr fontId="4"/>
  </si>
  <si>
    <t>(5)</t>
    <phoneticPr fontId="4"/>
  </si>
  <si>
    <t>「代諾者必要」、「PGx実施」、「被験者の選出項目が20以上」のいずれかの場合は2倍。</t>
    <rPh sb="1" eb="2">
      <t>ダイ</t>
    </rPh>
    <rPh sb="2" eb="3">
      <t>ダク</t>
    </rPh>
    <rPh sb="3" eb="4">
      <t>シャ</t>
    </rPh>
    <rPh sb="4" eb="6">
      <t>ヒツヨウ</t>
    </rPh>
    <rPh sb="12" eb="14">
      <t>ジッシ</t>
    </rPh>
    <rPh sb="17" eb="20">
      <t>ヒケンシャ</t>
    </rPh>
    <rPh sb="21" eb="23">
      <t>センシュツ</t>
    </rPh>
    <rPh sb="23" eb="25">
      <t>コウモク</t>
    </rPh>
    <rPh sb="28" eb="30">
      <t>イジョウ</t>
    </rPh>
    <rPh sb="37" eb="39">
      <t>バアイ</t>
    </rPh>
    <rPh sb="41" eb="42">
      <t>バイ</t>
    </rPh>
    <phoneticPr fontId="4"/>
  </si>
  <si>
    <t>医療機器（コンビネーション製品を除く）、再生医療等製品の場合のみ適用。
象者を医師2名、CRC2名、薬剤師2名として算出。</t>
    <rPh sb="0" eb="61">
      <t>ヤクザイシ</t>
    </rPh>
    <phoneticPr fontId="4"/>
  </si>
  <si>
    <t>対象者を医師3名、CRC3名、技師3名として算出</t>
    <phoneticPr fontId="4"/>
  </si>
  <si>
    <t>クエリ―・原資料に対する矛盾記録の作成対応</t>
    <rPh sb="5" eb="6">
      <t>ゲン</t>
    </rPh>
    <rPh sb="6" eb="8">
      <t>シリョウ</t>
    </rPh>
    <rPh sb="9" eb="10">
      <t>タイ</t>
    </rPh>
    <rPh sb="12" eb="14">
      <t>ムジュン</t>
    </rPh>
    <rPh sb="14" eb="16">
      <t>キロク</t>
    </rPh>
    <rPh sb="17" eb="19">
      <t>サクセイ</t>
    </rPh>
    <rPh sb="19" eb="21">
      <t>タイオウ</t>
    </rPh>
    <phoneticPr fontId="4"/>
  </si>
  <si>
    <t>実施回数は「規定Visit数」
(4Visit目実施以降の実施回数は、医師は3Visitに1回、CRCは2Visitに1回)</t>
    <rPh sb="0" eb="2">
      <t>ジッシ</t>
    </rPh>
    <rPh sb="2" eb="4">
      <t>カイスウ</t>
    </rPh>
    <rPh sb="23" eb="24">
      <t>メ</t>
    </rPh>
    <rPh sb="24" eb="26">
      <t>ジッシ</t>
    </rPh>
    <rPh sb="26" eb="28">
      <t>イコウ</t>
    </rPh>
    <rPh sb="29" eb="31">
      <t>ジッシ</t>
    </rPh>
    <rPh sb="31" eb="33">
      <t>カイスウ</t>
    </rPh>
    <rPh sb="35" eb="37">
      <t>イシ</t>
    </rPh>
    <rPh sb="46" eb="47">
      <t>カイ</t>
    </rPh>
    <rPh sb="60" eb="61">
      <t>カイ</t>
    </rPh>
    <phoneticPr fontId="4"/>
  </si>
  <si>
    <t>実施回数は「規定Visit数」。1回の基本業務時間はCRC:3h、Ns:0.25h。
がん治験、機器治験、再生医療治験の場合、2倍とする。さらに、被験者最低年齢が6～11歳の場合は1.2倍、2～5歳の場合は1.5倍、2歳未満の場合は2倍とする。
入院有り又は内用・外用以外の投与経路は、さらに1.2倍。</t>
    <rPh sb="17" eb="18">
      <t>カイ</t>
    </rPh>
    <rPh sb="19" eb="21">
      <t>キホン</t>
    </rPh>
    <rPh sb="21" eb="23">
      <t>ギョウム</t>
    </rPh>
    <rPh sb="23" eb="25">
      <t>ジカン</t>
    </rPh>
    <rPh sb="45" eb="47">
      <t>チケン</t>
    </rPh>
    <rPh sb="48" eb="50">
      <t>キキ</t>
    </rPh>
    <rPh sb="50" eb="52">
      <t>チケン</t>
    </rPh>
    <rPh sb="53" eb="55">
      <t>サイセイ</t>
    </rPh>
    <rPh sb="55" eb="57">
      <t>イリョウ</t>
    </rPh>
    <rPh sb="57" eb="59">
      <t>チケン</t>
    </rPh>
    <rPh sb="60" eb="62">
      <t>バアイ</t>
    </rPh>
    <rPh sb="64" eb="65">
      <t>バイ</t>
    </rPh>
    <rPh sb="73" eb="76">
      <t>ヒケンシャ</t>
    </rPh>
    <rPh sb="76" eb="78">
      <t>サイテイ</t>
    </rPh>
    <rPh sb="78" eb="80">
      <t>ネンレイ</t>
    </rPh>
    <rPh sb="85" eb="86">
      <t>サイ</t>
    </rPh>
    <rPh sb="87" eb="89">
      <t>バアイ</t>
    </rPh>
    <rPh sb="93" eb="94">
      <t>バイ</t>
    </rPh>
    <rPh sb="98" eb="99">
      <t>サイ</t>
    </rPh>
    <rPh sb="100" eb="102">
      <t>バアイ</t>
    </rPh>
    <rPh sb="106" eb="107">
      <t>バイ</t>
    </rPh>
    <rPh sb="109" eb="110">
      <t>サイ</t>
    </rPh>
    <rPh sb="110" eb="112">
      <t>ミマン</t>
    </rPh>
    <rPh sb="113" eb="115">
      <t>バアイ</t>
    </rPh>
    <rPh sb="117" eb="118">
      <t>バイ</t>
    </rPh>
    <rPh sb="123" eb="125">
      <t>ニュウイン</t>
    </rPh>
    <rPh sb="125" eb="126">
      <t>ア</t>
    </rPh>
    <rPh sb="127" eb="128">
      <t>マタ</t>
    </rPh>
    <rPh sb="129" eb="131">
      <t>ナイヨウ</t>
    </rPh>
    <rPh sb="132" eb="134">
      <t>ガイヨウ</t>
    </rPh>
    <rPh sb="134" eb="136">
      <t>イガイ</t>
    </rPh>
    <rPh sb="137" eb="139">
      <t>トウヨ</t>
    </rPh>
    <rPh sb="139" eb="141">
      <t>ケイロ</t>
    </rPh>
    <rPh sb="149" eb="150">
      <t>バイ</t>
    </rPh>
    <phoneticPr fontId="4"/>
  </si>
  <si>
    <t>治験のための1回あたり30分程度を要する特殊対応の回数
　（根拠となる評価項目と当該Visit：　　　　　　　　　　　　　　　　　　　　　　　　　　　　　　　　）</t>
    <rPh sb="7" eb="8">
      <t>カイ</t>
    </rPh>
    <rPh sb="13" eb="14">
      <t>フン</t>
    </rPh>
    <rPh sb="14" eb="16">
      <t>テイド</t>
    </rPh>
    <rPh sb="17" eb="18">
      <t>ヨウ</t>
    </rPh>
    <rPh sb="20" eb="22">
      <t>トクシュ</t>
    </rPh>
    <rPh sb="22" eb="24">
      <t>タイオウ</t>
    </rPh>
    <rPh sb="25" eb="27">
      <t>カイスウ</t>
    </rPh>
    <rPh sb="30" eb="32">
      <t>コンキョ</t>
    </rPh>
    <rPh sb="35" eb="37">
      <t>ヒョウカ</t>
    </rPh>
    <rPh sb="37" eb="39">
      <t>コウモク</t>
    </rPh>
    <rPh sb="40" eb="42">
      <t>トウガイ</t>
    </rPh>
    <phoneticPr fontId="4"/>
  </si>
  <si>
    <t>治験のための1回あたり60分以上を要する特殊対応の回数
　（根拠となる評価項目と当該Visit：　　　　　　　　　　　　　　　　　　　　　　　　　　　　　　　　）</t>
    <rPh sb="7" eb="8">
      <t>カイ</t>
    </rPh>
    <rPh sb="13" eb="14">
      <t>フン</t>
    </rPh>
    <rPh sb="14" eb="16">
      <t>イジョウ</t>
    </rPh>
    <rPh sb="17" eb="18">
      <t>ヨウ</t>
    </rPh>
    <rPh sb="20" eb="22">
      <t>トクシュ</t>
    </rPh>
    <rPh sb="22" eb="24">
      <t>タイオウ</t>
    </rPh>
    <rPh sb="25" eb="27">
      <t>カイスウ</t>
    </rPh>
    <rPh sb="30" eb="32">
      <t>コンキョ</t>
    </rPh>
    <rPh sb="35" eb="37">
      <t>ヒョウカ</t>
    </rPh>
    <rPh sb="37" eb="39">
      <t>コウモク</t>
    </rPh>
    <rPh sb="40" eb="42">
      <t>トウガイ</t>
    </rPh>
    <phoneticPr fontId="4"/>
  </si>
  <si>
    <r>
      <t>1回の審査につき、</t>
    </r>
    <r>
      <rPr>
        <b/>
        <sz val="10"/>
        <rFont val="ＭＳ Ｐゴシック"/>
        <family val="3"/>
        <charset val="128"/>
      </rPr>
      <t>初回審査：300,000円</t>
    </r>
    <r>
      <rPr>
        <sz val="10"/>
        <rFont val="ＭＳ Ｐゴシック"/>
        <family val="3"/>
        <charset val="128"/>
      </rPr>
      <t>、</t>
    </r>
    <r>
      <rPr>
        <b/>
        <sz val="10"/>
        <rFont val="ＭＳ Ｐゴシック"/>
        <family val="3"/>
        <charset val="128"/>
      </rPr>
      <t>継続審査：30,000円（全て税抜き）</t>
    </r>
    <r>
      <rPr>
        <sz val="10"/>
        <rFont val="ＭＳ Ｐゴシック"/>
        <family val="3"/>
        <charset val="128"/>
      </rPr>
      <t>をIRB審査費用として請求する。</t>
    </r>
    <rPh sb="36" eb="37">
      <t>スベ</t>
    </rPh>
    <rPh sb="38" eb="39">
      <t>ゼイ</t>
    </rPh>
    <rPh sb="39" eb="40">
      <t>ヌ</t>
    </rPh>
    <rPh sb="53" eb="55">
      <t>セイキュウ</t>
    </rPh>
    <phoneticPr fontId="4"/>
  </si>
  <si>
    <t>臨床検査集中測定対応（検体発送対応を含む）</t>
    <rPh sb="0" eb="2">
      <t>リンショウ</t>
    </rPh>
    <rPh sb="2" eb="4">
      <t>ケンサ</t>
    </rPh>
    <rPh sb="4" eb="6">
      <t>シュウチュウ</t>
    </rPh>
    <rPh sb="6" eb="8">
      <t>ソクテイ</t>
    </rPh>
    <rPh sb="8" eb="10">
      <t>タイオウ</t>
    </rPh>
    <rPh sb="11" eb="13">
      <t>ケンタイ</t>
    </rPh>
    <rPh sb="13" eb="15">
      <t>ハッソウ</t>
    </rPh>
    <rPh sb="15" eb="17">
      <t>タイオウ</t>
    </rPh>
    <rPh sb="18" eb="19">
      <t>フク</t>
    </rPh>
    <phoneticPr fontId="4"/>
  </si>
  <si>
    <t>1回あたり30分程度を要する治験のための特殊対応</t>
    <rPh sb="8" eb="10">
      <t>テイド</t>
    </rPh>
    <rPh sb="20" eb="22">
      <t>トクシュ</t>
    </rPh>
    <rPh sb="22" eb="24">
      <t>タイオウ</t>
    </rPh>
    <phoneticPr fontId="4"/>
  </si>
  <si>
    <t>実施回数は「特殊対応の回数」</t>
    <phoneticPr fontId="4"/>
  </si>
  <si>
    <t>1回あたり60分以上を要する治験のための特殊対応</t>
    <rPh sb="22" eb="24">
      <t>タイオウ</t>
    </rPh>
    <phoneticPr fontId="4"/>
  </si>
  <si>
    <t>実施回数は「特殊対応の回数」</t>
    <rPh sb="0" eb="2">
      <t>ジッシ</t>
    </rPh>
    <rPh sb="2" eb="4">
      <t>カイスウ</t>
    </rPh>
    <rPh sb="6" eb="8">
      <t>トクシュ</t>
    </rPh>
    <rPh sb="8" eb="10">
      <t>タイオウ</t>
    </rPh>
    <rPh sb="11" eb="13">
      <t>カイスウ</t>
    </rPh>
    <phoneticPr fontId="4"/>
  </si>
  <si>
    <t>重篤な有害事象に対する対応と報告書の対応</t>
    <rPh sb="0" eb="2">
      <t>ジュウトク</t>
    </rPh>
    <rPh sb="3" eb="5">
      <t>ユウガイ</t>
    </rPh>
    <rPh sb="5" eb="7">
      <t>ジショウ</t>
    </rPh>
    <rPh sb="8" eb="9">
      <t>タイ</t>
    </rPh>
    <rPh sb="11" eb="13">
      <t>タイオウ</t>
    </rPh>
    <rPh sb="14" eb="17">
      <t>ホウコクショ</t>
    </rPh>
    <rPh sb="18" eb="20">
      <t>タイオウ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</si>
</sst>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176" formatCode="&quot;¥&quot;#,##0_);\(&quot;¥&quot;#,##0\)"/>
    <numFmt numFmtId="177" formatCode="&quot;¥&quot;#,##0_);[Red]\(&quot;¥&quot;#,##0\)"/>
    <numFmt numFmtId="178" formatCode="&quot;¥&quot;#,##0.00_);\(&quot;¥&quot;#,##0.00\)"/>
    <numFmt numFmtId="179" formatCode="0_ "/>
    <numFmt numFmtId="180" formatCode="&quot;¥&quot;#,##0;[Red]&quot;¥&quot;#,##0"/>
    <numFmt numFmtId="181" formatCode="0.0%"/>
    <numFmt numFmtId="182" formatCode="&quot;¥&quot;#,##0.0;[Red]&quot;¥&quot;#,##0.0"/>
    <numFmt numFmtId="183" formatCode="yyyy&quot;年&quot;m&quot;月&quot;d&quot;日&quot;;@"/>
    <numFmt numFmtId="184" formatCode="\ General\ &quot;例&quot;"/>
    <numFmt numFmtId="185" formatCode="General\ &quot;％　　 &quot;"/>
    <numFmt numFmtId="186" formatCode="\ General\ &quot;Visit&quot;"/>
    <numFmt numFmtId="187" formatCode="\ General\ &quot;ヶ月&quot;"/>
    <numFmt numFmtId="188" formatCode="\ General\ &quot;ポイント&quot;"/>
    <numFmt numFmtId="189" formatCode="\ General\ &quot;回(評価日)&quot;"/>
    <numFmt numFmtId="190" formatCode="&quot;¥&quot;#,##0.00;[Red]&quot;¥&quot;#,##0.00"/>
    <numFmt numFmtId="191" formatCode="#,##0_ "/>
    <numFmt numFmtId="192" formatCode="\ General\ &quot;回&quot;"/>
  </numFmts>
  <fonts count="63"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b/>
      <sz val="9"/>
      <color indexed="81"/>
      <name val="ＭＳ Ｐゴシック"/>
      <family val="3"/>
      <charset val="128"/>
    </font>
    <font>
      <b/>
      <sz val="11"/>
      <name val="ＭＳ Ｐゴシック"/>
      <family val="3"/>
      <charset val="128"/>
    </font>
    <font>
      <b/>
      <sz val="14"/>
      <name val="ＭＳ Ｐゴシック"/>
      <family val="3"/>
      <charset val="128"/>
    </font>
    <font>
      <sz val="11"/>
      <name val="Arial"/>
      <family val="2"/>
    </font>
    <font>
      <b/>
      <sz val="11"/>
      <name val="Arial"/>
      <family val="2"/>
    </font>
    <font>
      <sz val="10"/>
      <name val="ＭＳ Ｐゴシック"/>
      <family val="3"/>
      <charset val="128"/>
    </font>
    <font>
      <sz val="11"/>
      <color indexed="10"/>
      <name val="ＭＳ Ｐゴシック"/>
      <family val="3"/>
      <charset val="128"/>
    </font>
    <font>
      <sz val="9"/>
      <color indexed="81"/>
      <name val="ＭＳ Ｐゴシック"/>
      <family val="3"/>
      <charset val="128"/>
    </font>
    <font>
      <sz val="10"/>
      <name val="ＭＳ Ｐゴシック"/>
      <family val="3"/>
      <charset val="128"/>
      <scheme val="minor"/>
    </font>
    <font>
      <b/>
      <sz val="11"/>
      <name val="ＭＳ Ｐゴシック"/>
      <family val="3"/>
      <charset val="128"/>
      <scheme val="minor"/>
    </font>
    <font>
      <sz val="11"/>
      <color rgb="FFFF0000"/>
      <name val="ＭＳ Ｐゴシック"/>
      <family val="3"/>
      <charset val="128"/>
      <scheme val="minor"/>
    </font>
    <font>
      <sz val="6"/>
      <name val="ＭＳ Ｐゴシック"/>
      <family val="2"/>
      <charset val="128"/>
      <scheme val="minor"/>
    </font>
    <font>
      <sz val="8"/>
      <name val="ＭＳ Ｐゴシック"/>
      <family val="3"/>
      <charset val="128"/>
    </font>
    <font>
      <sz val="9"/>
      <color indexed="10"/>
      <name val="ＭＳ Ｐゴシック"/>
      <family val="3"/>
      <charset val="128"/>
    </font>
    <font>
      <sz val="9"/>
      <name val="ＭＳ Ｐゴシック"/>
      <family val="3"/>
      <charset val="128"/>
    </font>
    <font>
      <sz val="10.5"/>
      <name val="ＭＳ Ｐゴシック"/>
      <family val="3"/>
      <charset val="128"/>
      <scheme val="minor"/>
    </font>
    <font>
      <sz val="9.5"/>
      <name val="ＭＳ Ｐゴシック"/>
      <family val="3"/>
      <charset val="128"/>
    </font>
    <font>
      <b/>
      <sz val="18"/>
      <color indexed="10"/>
      <name val="ＭＳ Ｐゴシック"/>
      <family val="3"/>
      <charset val="128"/>
    </font>
    <font>
      <b/>
      <sz val="18"/>
      <name val="ＭＳ Ｐゴシック"/>
      <family val="3"/>
      <charset val="128"/>
    </font>
    <font>
      <sz val="12"/>
      <name val="ＭＳ Ｐゴシック"/>
      <family val="3"/>
      <charset val="128"/>
    </font>
    <font>
      <b/>
      <sz val="11"/>
      <color theme="4"/>
      <name val="ＭＳ Ｐゴシック"/>
      <family val="3"/>
      <charset val="128"/>
      <scheme val="minor"/>
    </font>
    <font>
      <b/>
      <sz val="11"/>
      <color theme="6"/>
      <name val="ＭＳ Ｐゴシック"/>
      <family val="3"/>
      <charset val="128"/>
      <scheme val="minor"/>
    </font>
    <font>
      <b/>
      <sz val="11"/>
      <color rgb="FFFF0000"/>
      <name val="ＭＳ Ｐゴシック"/>
      <family val="3"/>
      <charset val="128"/>
      <scheme val="minor"/>
    </font>
    <font>
      <sz val="9"/>
      <color theme="4"/>
      <name val="ＭＳ Ｐゴシック"/>
      <family val="3"/>
      <charset val="128"/>
      <scheme val="minor"/>
    </font>
    <font>
      <sz val="9"/>
      <color rgb="FFFF0000"/>
      <name val="ＭＳ Ｐゴシック"/>
      <family val="3"/>
      <charset val="128"/>
      <scheme val="minor"/>
    </font>
    <font>
      <sz val="10"/>
      <color indexed="10"/>
      <name val="ＭＳ Ｐゴシック"/>
      <family val="3"/>
      <charset val="128"/>
    </font>
    <font>
      <sz val="11"/>
      <color theme="6"/>
      <name val="ＭＳ Ｐゴシック"/>
      <family val="3"/>
      <charset val="128"/>
    </font>
    <font>
      <b/>
      <sz val="11"/>
      <color theme="6"/>
      <name val="ＭＳ Ｐゴシック"/>
      <family val="3"/>
      <charset val="128"/>
    </font>
    <font>
      <sz val="10"/>
      <color indexed="81"/>
      <name val="ＭＳ Ｐゴシック"/>
      <family val="3"/>
      <charset val="128"/>
    </font>
    <font>
      <sz val="10"/>
      <color indexed="8"/>
      <name val="ＭＳ Ｐゴシック"/>
      <family val="3"/>
      <charset val="128"/>
    </font>
    <font>
      <b/>
      <u/>
      <sz val="14"/>
      <name val="ＭＳ Ｐゴシック"/>
      <family val="3"/>
      <charset val="128"/>
    </font>
    <font>
      <b/>
      <sz val="10"/>
      <name val="ＭＳ Ｐゴシック"/>
      <family val="3"/>
      <charset val="128"/>
    </font>
    <font>
      <sz val="10"/>
      <color indexed="8"/>
      <name val="ＭＳ Ｐゴシック"/>
      <family val="3"/>
      <charset val="128"/>
    </font>
    <font>
      <b/>
      <sz val="10"/>
      <color indexed="8"/>
      <name val="ＭＳ Ｐゴシック"/>
      <family val="3"/>
      <charset val="128"/>
    </font>
    <font>
      <sz val="10"/>
      <color theme="2" tint="-0.499984740745262"/>
      <name val="ＭＳ Ｐゴシック"/>
      <family val="3"/>
      <charset val="128"/>
    </font>
    <font>
      <b/>
      <u/>
      <sz val="14"/>
      <color indexed="8"/>
      <name val="ＭＳ Ｐゴシック"/>
      <family val="3"/>
      <charset val="128"/>
    </font>
    <font>
      <sz val="9"/>
      <color indexed="8"/>
      <name val="ＭＳ Ｐゴシック"/>
      <family val="3"/>
      <charset val="128"/>
    </font>
    <font>
      <sz val="8"/>
      <color indexed="8"/>
      <name val="ＭＳ Ｐゴシック"/>
      <family val="3"/>
      <charset val="128"/>
    </font>
    <font>
      <b/>
      <sz val="9.5"/>
      <name val="ＭＳ Ｐゴシック"/>
      <family val="3"/>
      <charset val="128"/>
    </font>
    <font>
      <b/>
      <sz val="12"/>
      <name val="ＭＳ Ｐゴシック"/>
      <family val="3"/>
      <charset val="128"/>
    </font>
    <font>
      <sz val="11"/>
      <color theme="5"/>
      <name val="ＭＳ Ｐゴシック"/>
      <family val="3"/>
      <charset val="128"/>
    </font>
    <font>
      <b/>
      <sz val="11"/>
      <color theme="5"/>
      <name val="ＭＳ Ｐゴシック"/>
      <family val="3"/>
      <charset val="128"/>
    </font>
    <font>
      <b/>
      <sz val="12"/>
      <color indexed="8"/>
      <name val="ＭＳ Ｐゴシック"/>
      <family val="3"/>
      <charset val="128"/>
    </font>
    <font>
      <b/>
      <vertAlign val="superscript"/>
      <sz val="10"/>
      <name val="ＭＳ Ｐゴシック"/>
      <family val="3"/>
      <charset val="128"/>
    </font>
    <font>
      <vertAlign val="superscript"/>
      <sz val="10"/>
      <name val="ＭＳ Ｐゴシック"/>
      <family val="3"/>
      <charset val="128"/>
    </font>
    <font>
      <b/>
      <sz val="11"/>
      <color indexed="8"/>
      <name val="ＭＳ Ｐゴシック"/>
      <family val="3"/>
      <charset val="128"/>
    </font>
    <font>
      <sz val="11"/>
      <color indexed="8"/>
      <name val="ＭＳ Ｐゴシック"/>
      <family val="2"/>
      <charset val="128"/>
    </font>
    <font>
      <sz val="10"/>
      <color indexed="8"/>
      <name val="ＭＳ Ｐゴシック"/>
      <family val="3"/>
      <charset val="128"/>
    </font>
    <font>
      <sz val="7"/>
      <name val="ＭＳ Ｐゴシック"/>
      <family val="3"/>
      <charset val="128"/>
    </font>
    <font>
      <sz val="11"/>
      <color indexed="10"/>
      <name val="ＭＳ Ｐゴシック"/>
      <family val="3"/>
      <charset val="128"/>
    </font>
    <font>
      <b/>
      <sz val="11"/>
      <color indexed="10"/>
      <name val="ＭＳ Ｐゴシック"/>
      <family val="3"/>
      <charset val="128"/>
    </font>
    <font>
      <b/>
      <sz val="9"/>
      <color indexed="8"/>
      <name val="ＭＳ Ｐゴシック"/>
      <family val="3"/>
      <charset val="128"/>
    </font>
    <font>
      <b/>
      <sz val="9"/>
      <name val="ＭＳ Ｐゴシック"/>
      <family val="3"/>
      <charset val="128"/>
    </font>
    <font>
      <sz val="10"/>
      <color rgb="FFFF0000"/>
      <name val="ＭＳ Ｐゴシック"/>
      <family val="3"/>
      <charset val="128"/>
    </font>
    <font>
      <sz val="9"/>
      <color rgb="FFFF0000"/>
      <name val="ＭＳ Ｐゴシック"/>
      <family val="3"/>
      <charset val="128"/>
    </font>
    <font>
      <sz val="9"/>
      <color rgb="FF9BBB59"/>
      <name val="ＭＳ Ｐゴシック"/>
      <family val="3"/>
      <charset val="128"/>
      <scheme val="minor"/>
    </font>
    <font>
      <sz val="11"/>
      <color rgb="FF9BBB59"/>
      <name val="ＭＳ Ｐゴシック"/>
      <family val="3"/>
      <charset val="128"/>
      <scheme val="minor"/>
    </font>
    <font>
      <sz val="11"/>
      <color rgb="FF4F81BD"/>
      <name val="ＭＳ Ｐゴシック"/>
      <family val="3"/>
      <charset val="128"/>
      <scheme val="minor"/>
    </font>
  </fonts>
  <fills count="20">
    <fill>
      <patternFill patternType="none"/>
    </fill>
    <fill>
      <patternFill patternType="gray125"/>
    </fill>
    <fill>
      <patternFill patternType="solid">
        <fgColor indexed="43"/>
        <bgColor indexed="64"/>
      </patternFill>
    </fill>
    <fill>
      <patternFill patternType="solid">
        <fgColor rgb="FFFFFF99"/>
        <bgColor indexed="64"/>
      </patternFill>
    </fill>
    <fill>
      <patternFill patternType="solid">
        <fgColor rgb="FFFFFF00"/>
        <bgColor indexed="64"/>
      </patternFill>
    </fill>
    <fill>
      <patternFill patternType="solid">
        <fgColor theme="8" tint="0.79998168889431442"/>
        <bgColor indexed="64"/>
      </patternFill>
    </fill>
    <fill>
      <patternFill patternType="solid">
        <fgColor rgb="FFFFCCFF"/>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theme="8" tint="0.59999389629810485"/>
        <bgColor indexed="64"/>
      </patternFill>
    </fill>
    <fill>
      <patternFill patternType="solid">
        <fgColor rgb="FFFF99FF"/>
        <bgColor indexed="64"/>
      </patternFill>
    </fill>
    <fill>
      <patternFill patternType="solid">
        <fgColor rgb="FF00FFCC"/>
        <bgColor indexed="64"/>
      </patternFill>
    </fill>
    <fill>
      <patternFill patternType="solid">
        <fgColor rgb="FFFFCC99"/>
        <bgColor indexed="64"/>
      </patternFill>
    </fill>
    <fill>
      <patternFill patternType="solid">
        <fgColor theme="0" tint="-0.14999847407452621"/>
        <bgColor indexed="64"/>
      </patternFill>
    </fill>
    <fill>
      <patternFill patternType="solid">
        <fgColor rgb="FFFFCC66"/>
        <bgColor indexed="64"/>
      </patternFill>
    </fill>
    <fill>
      <patternFill patternType="gray125">
        <fgColor theme="6"/>
        <bgColor theme="6" tint="0.79989013336588644"/>
      </patternFill>
    </fill>
    <fill>
      <patternFill patternType="solid">
        <fgColor theme="9" tint="0.59999389629810485"/>
        <bgColor indexed="64"/>
      </patternFill>
    </fill>
    <fill>
      <patternFill patternType="solid">
        <fgColor rgb="FFFFFFCC"/>
        <bgColor indexed="64"/>
      </patternFill>
    </fill>
    <fill>
      <patternFill patternType="solid">
        <fgColor rgb="FFDAEEF3"/>
        <bgColor indexed="64"/>
      </patternFill>
    </fill>
    <fill>
      <patternFill patternType="solid">
        <fgColor rgb="FFB7DEE8"/>
        <bgColor indexed="64"/>
      </patternFill>
    </fill>
  </fills>
  <borders count="163">
    <border>
      <left/>
      <right/>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thin">
        <color indexed="64"/>
      </left>
      <right/>
      <top/>
      <bottom/>
      <diagonal/>
    </border>
    <border>
      <left style="medium">
        <color indexed="64"/>
      </left>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diagonal/>
    </border>
    <border>
      <left/>
      <right/>
      <top style="medium">
        <color indexed="64"/>
      </top>
      <bottom style="thin">
        <color indexed="64"/>
      </bottom>
      <diagonal/>
    </border>
    <border>
      <left/>
      <right/>
      <top style="thin">
        <color indexed="64"/>
      </top>
      <bottom style="medium">
        <color indexed="64"/>
      </bottom>
      <diagonal/>
    </border>
    <border>
      <left/>
      <right/>
      <top style="medium">
        <color indexed="64"/>
      </top>
      <bottom style="medium">
        <color indexed="64"/>
      </bottom>
      <diagonal/>
    </border>
    <border>
      <left style="medium">
        <color indexed="64"/>
      </left>
      <right/>
      <top/>
      <bottom/>
      <diagonal/>
    </border>
    <border>
      <left style="medium">
        <color indexed="64"/>
      </left>
      <right/>
      <top style="medium">
        <color indexed="64"/>
      </top>
      <bottom style="medium">
        <color indexed="64"/>
      </bottom>
      <diagonal/>
    </border>
    <border>
      <left/>
      <right/>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indexed="64"/>
      </right>
      <top style="medium">
        <color indexed="64"/>
      </top>
      <bottom style="medium">
        <color indexed="64"/>
      </bottom>
      <diagonal/>
    </border>
    <border>
      <left style="thin">
        <color indexed="64"/>
      </left>
      <right style="double">
        <color indexed="64"/>
      </right>
      <top style="thin">
        <color indexed="64"/>
      </top>
      <bottom style="thin">
        <color indexed="64"/>
      </bottom>
      <diagonal/>
    </border>
    <border>
      <left/>
      <right style="medium">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style="thin">
        <color indexed="64"/>
      </right>
      <top/>
      <bottom style="mediumDashed">
        <color indexed="64"/>
      </bottom>
      <diagonal/>
    </border>
    <border>
      <left style="thin">
        <color indexed="64"/>
      </left>
      <right style="thin">
        <color indexed="64"/>
      </right>
      <top style="thin">
        <color indexed="64"/>
      </top>
      <bottom style="mediumDashed">
        <color indexed="64"/>
      </bottom>
      <diagonal/>
    </border>
    <border>
      <left style="thin">
        <color indexed="64"/>
      </left>
      <right/>
      <top style="thin">
        <color indexed="64"/>
      </top>
      <bottom style="mediumDashed">
        <color indexed="64"/>
      </bottom>
      <diagonal/>
    </border>
    <border>
      <left style="medium">
        <color indexed="64"/>
      </left>
      <right style="medium">
        <color indexed="64"/>
      </right>
      <top style="thin">
        <color indexed="64"/>
      </top>
      <bottom style="mediumDashed">
        <color indexed="64"/>
      </bottom>
      <diagonal/>
    </border>
    <border>
      <left style="thin">
        <color indexed="64"/>
      </left>
      <right style="medium">
        <color indexed="64"/>
      </right>
      <top style="thin">
        <color indexed="64"/>
      </top>
      <bottom style="mediumDashed">
        <color indexed="64"/>
      </bottom>
      <diagonal/>
    </border>
    <border>
      <left style="mediumDashed">
        <color auto="1"/>
      </left>
      <right style="mediumDashed">
        <color indexed="64"/>
      </right>
      <top style="mediumDashed">
        <color indexed="64"/>
      </top>
      <bottom/>
      <diagonal/>
    </border>
    <border>
      <left style="mediumDashed">
        <color auto="1"/>
      </left>
      <right style="mediumDashed">
        <color indexed="64"/>
      </right>
      <top/>
      <bottom/>
      <diagonal/>
    </border>
    <border>
      <left style="mediumDashed">
        <color auto="1"/>
      </left>
      <right style="mediumDashed">
        <color indexed="64"/>
      </right>
      <top/>
      <bottom style="mediumDashed">
        <color indexed="64"/>
      </bottom>
      <diagonal/>
    </border>
    <border>
      <left style="thin">
        <color auto="1"/>
      </left>
      <right style="thin">
        <color auto="1"/>
      </right>
      <top style="hair">
        <color auto="1"/>
      </top>
      <bottom style="hair">
        <color auto="1"/>
      </bottom>
      <diagonal/>
    </border>
    <border>
      <left/>
      <right style="thin">
        <color auto="1"/>
      </right>
      <top style="hair">
        <color auto="1"/>
      </top>
      <bottom style="hair">
        <color auto="1"/>
      </bottom>
      <diagonal/>
    </border>
    <border>
      <left style="thin">
        <color auto="1"/>
      </left>
      <right style="double">
        <color indexed="64"/>
      </right>
      <top style="hair">
        <color auto="1"/>
      </top>
      <bottom style="hair">
        <color auto="1"/>
      </bottom>
      <diagonal/>
    </border>
    <border>
      <left style="hair">
        <color indexed="64"/>
      </left>
      <right style="hair">
        <color indexed="64"/>
      </right>
      <top style="hair">
        <color indexed="64"/>
      </top>
      <bottom style="hair">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right style="double">
        <color indexed="64"/>
      </right>
      <top/>
      <bottom style="double">
        <color indexed="64"/>
      </bottom>
      <diagonal/>
    </border>
    <border>
      <left style="thin">
        <color indexed="64"/>
      </left>
      <right style="medium">
        <color indexed="64"/>
      </right>
      <top style="hair">
        <color indexed="64"/>
      </top>
      <bottom style="hair">
        <color indexed="64"/>
      </bottom>
      <diagonal/>
    </border>
    <border>
      <left/>
      <right style="double">
        <color indexed="64"/>
      </right>
      <top style="double">
        <color indexed="64"/>
      </top>
      <bottom style="hair">
        <color auto="1"/>
      </bottom>
      <diagonal/>
    </border>
    <border>
      <left style="medium">
        <color indexed="64"/>
      </left>
      <right/>
      <top/>
      <bottom style="thin">
        <color indexed="64"/>
      </bottom>
      <diagonal/>
    </border>
    <border>
      <left/>
      <right/>
      <top style="hair">
        <color indexed="64"/>
      </top>
      <bottom style="hair">
        <color indexed="64"/>
      </bottom>
      <diagonal/>
    </border>
    <border>
      <left/>
      <right/>
      <top/>
      <bottom style="medium">
        <color indexed="64"/>
      </bottom>
      <diagonal/>
    </border>
    <border>
      <left style="thin">
        <color indexed="64"/>
      </left>
      <right/>
      <top style="hair">
        <color indexed="64"/>
      </top>
      <bottom style="hair">
        <color indexed="64"/>
      </bottom>
      <diagonal/>
    </border>
    <border>
      <left style="medium">
        <color indexed="64"/>
      </left>
      <right style="mediumDashed">
        <color auto="1"/>
      </right>
      <top style="mediumDashed">
        <color indexed="64"/>
      </top>
      <bottom/>
      <diagonal/>
    </border>
    <border>
      <left style="medium">
        <color indexed="64"/>
      </left>
      <right style="mediumDashed">
        <color auto="1"/>
      </right>
      <top/>
      <bottom/>
      <diagonal/>
    </border>
    <border>
      <left style="medium">
        <color indexed="64"/>
      </left>
      <right style="mediumDashed">
        <color auto="1"/>
      </right>
      <top/>
      <bottom style="mediumDashed">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top style="thin">
        <color indexed="64"/>
      </top>
      <bottom style="double">
        <color indexed="64"/>
      </bottom>
      <diagonal/>
    </border>
    <border>
      <left/>
      <right style="double">
        <color indexed="64"/>
      </right>
      <top style="thin">
        <color indexed="64"/>
      </top>
      <bottom style="double">
        <color indexed="64"/>
      </bottom>
      <diagonal/>
    </border>
    <border>
      <left style="double">
        <color indexed="64"/>
      </left>
      <right style="thin">
        <color indexed="64"/>
      </right>
      <top style="double">
        <color indexed="64"/>
      </top>
      <bottom/>
      <diagonal/>
    </border>
    <border>
      <left style="double">
        <color indexed="64"/>
      </left>
      <right style="thin">
        <color indexed="64"/>
      </right>
      <top/>
      <bottom style="thin">
        <color indexed="64"/>
      </bottom>
      <diagonal/>
    </border>
    <border>
      <left style="hair">
        <color indexed="64"/>
      </left>
      <right style="hair">
        <color indexed="64"/>
      </right>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top style="thin">
        <color indexed="64"/>
      </top>
      <bottom/>
      <diagonal/>
    </border>
    <border>
      <left style="medium">
        <color indexed="64"/>
      </left>
      <right/>
      <top/>
      <bottom style="medium">
        <color indexed="64"/>
      </bottom>
      <diagonal/>
    </border>
    <border>
      <left/>
      <right style="thin">
        <color auto="1"/>
      </right>
      <top/>
      <bottom style="medium">
        <color indexed="64"/>
      </bottom>
      <diagonal/>
    </border>
    <border>
      <left/>
      <right style="hair">
        <color indexed="64"/>
      </right>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right style="double">
        <color indexed="64"/>
      </right>
      <top style="thin">
        <color indexed="64"/>
      </top>
      <bottom/>
      <diagonal/>
    </border>
    <border>
      <left style="thin">
        <color indexed="64"/>
      </left>
      <right/>
      <top/>
      <bottom style="double">
        <color indexed="64"/>
      </bottom>
      <diagonal/>
    </border>
    <border>
      <left style="thin">
        <color indexed="64"/>
      </left>
      <right/>
      <top style="double">
        <color indexed="64"/>
      </top>
      <bottom style="hair">
        <color auto="1"/>
      </bottom>
      <diagonal/>
    </border>
    <border>
      <left style="thin">
        <color indexed="64"/>
      </left>
      <right style="thin">
        <color indexed="64"/>
      </right>
      <top style="hair">
        <color indexed="64"/>
      </top>
      <bottom style="thin">
        <color indexed="64"/>
      </bottom>
      <diagonal/>
    </border>
    <border>
      <left style="thin">
        <color auto="1"/>
      </left>
      <right style="double">
        <color indexed="64"/>
      </right>
      <top style="hair">
        <color indexed="64"/>
      </top>
      <bottom style="thin">
        <color indexed="64"/>
      </bottom>
      <diagonal/>
    </border>
    <border>
      <left/>
      <right style="hair">
        <color indexed="64"/>
      </right>
      <top style="thin">
        <color indexed="64"/>
      </top>
      <bottom style="thin">
        <color indexed="64"/>
      </bottom>
      <diagonal/>
    </border>
    <border>
      <left style="thin">
        <color indexed="64"/>
      </left>
      <right style="double">
        <color indexed="64"/>
      </right>
      <top/>
      <bottom style="thin">
        <color indexed="64"/>
      </bottom>
      <diagonal/>
    </border>
    <border>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right style="hair">
        <color indexed="64"/>
      </right>
      <top/>
      <bottom style="double">
        <color indexed="64"/>
      </bottom>
      <diagonal/>
    </border>
    <border>
      <left style="hair">
        <color indexed="64"/>
      </left>
      <right style="hair">
        <color indexed="64"/>
      </right>
      <top/>
      <bottom style="double">
        <color indexed="64"/>
      </bottom>
      <diagonal/>
    </border>
    <border>
      <left style="hair">
        <color indexed="64"/>
      </left>
      <right style="thin">
        <color indexed="64"/>
      </right>
      <top/>
      <bottom style="double">
        <color indexed="64"/>
      </bottom>
      <diagonal/>
    </border>
    <border>
      <left style="thin">
        <color indexed="64"/>
      </left>
      <right style="double">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double">
        <color indexed="64"/>
      </left>
      <right style="hair">
        <color indexed="64"/>
      </right>
      <top style="thin">
        <color indexed="64"/>
      </top>
      <bottom style="thin">
        <color indexed="64"/>
      </bottom>
      <diagonal/>
    </border>
    <border>
      <left/>
      <right style="thin">
        <color indexed="64"/>
      </right>
      <top style="medium">
        <color indexed="64"/>
      </top>
      <bottom/>
      <diagonal/>
    </border>
    <border>
      <left/>
      <right style="thin">
        <color indexed="64"/>
      </right>
      <top/>
      <bottom/>
      <diagonal/>
    </border>
    <border>
      <left style="medium">
        <color indexed="64"/>
      </left>
      <right style="thin">
        <color indexed="64"/>
      </right>
      <top style="thin">
        <color indexed="64"/>
      </top>
      <bottom style="mediumDashed">
        <color indexed="64"/>
      </bottom>
      <diagonal/>
    </border>
    <border>
      <left style="thin">
        <color indexed="64"/>
      </left>
      <right style="medium">
        <color indexed="64"/>
      </right>
      <top/>
      <bottom style="medium">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medium">
        <color indexed="64"/>
      </left>
      <right style="hair">
        <color indexed="64"/>
      </right>
      <top style="medium">
        <color indexed="64"/>
      </top>
      <bottom style="double">
        <color indexed="64"/>
      </bottom>
      <diagonal/>
    </border>
    <border>
      <left style="hair">
        <color indexed="64"/>
      </left>
      <right style="hair">
        <color indexed="64"/>
      </right>
      <top style="medium">
        <color indexed="64"/>
      </top>
      <bottom style="double">
        <color indexed="64"/>
      </bottom>
      <diagonal/>
    </border>
    <border>
      <left style="medium">
        <color indexed="64"/>
      </left>
      <right style="hair">
        <color indexed="64"/>
      </right>
      <top style="double">
        <color indexed="64"/>
      </top>
      <bottom style="double">
        <color indexed="64"/>
      </bottom>
      <diagonal/>
    </border>
    <border>
      <left style="hair">
        <color indexed="64"/>
      </left>
      <right style="hair">
        <color indexed="64"/>
      </right>
      <top style="double">
        <color indexed="64"/>
      </top>
      <bottom style="double">
        <color indexed="64"/>
      </bottom>
      <diagonal/>
    </border>
    <border>
      <left style="hair">
        <color indexed="64"/>
      </left>
      <right/>
      <top style="medium">
        <color indexed="64"/>
      </top>
      <bottom style="double">
        <color indexed="64"/>
      </bottom>
      <diagonal/>
    </border>
    <border>
      <left style="hair">
        <color indexed="64"/>
      </left>
      <right/>
      <top style="double">
        <color indexed="64"/>
      </top>
      <bottom style="double">
        <color indexed="64"/>
      </bottom>
      <diagonal/>
    </border>
    <border>
      <left style="double">
        <color indexed="64"/>
      </left>
      <right style="medium">
        <color indexed="64"/>
      </right>
      <top style="medium">
        <color indexed="64"/>
      </top>
      <bottom style="double">
        <color indexed="64"/>
      </bottom>
      <diagonal/>
    </border>
    <border>
      <left style="medium">
        <color indexed="64"/>
      </left>
      <right style="hair">
        <color indexed="64"/>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style="hair">
        <color indexed="64"/>
      </left>
      <right/>
      <top style="double">
        <color indexed="64"/>
      </top>
      <bottom style="thin">
        <color indexed="64"/>
      </bottom>
      <diagonal/>
    </border>
    <border>
      <left style="thin">
        <color indexed="64"/>
      </left>
      <right/>
      <top style="thin">
        <color indexed="64"/>
      </top>
      <bottom style="double">
        <color indexed="64"/>
      </bottom>
      <diagonal/>
    </border>
    <border>
      <left style="medium">
        <color indexed="64"/>
      </left>
      <right style="hair">
        <color indexed="64"/>
      </right>
      <top/>
      <bottom style="hair">
        <color indexed="64"/>
      </bottom>
      <diagonal/>
    </border>
    <border>
      <left style="hair">
        <color indexed="64"/>
      </left>
      <right/>
      <top/>
      <bottom style="hair">
        <color indexed="64"/>
      </bottom>
      <diagonal/>
    </border>
    <border>
      <left style="thin">
        <color indexed="64"/>
      </left>
      <right style="thin">
        <color indexed="64"/>
      </right>
      <top/>
      <bottom style="medium">
        <color indexed="64"/>
      </bottom>
      <diagonal/>
    </border>
    <border>
      <left style="medium">
        <color indexed="64"/>
      </left>
      <right style="medium">
        <color indexed="64"/>
      </right>
      <top style="mediumDashed">
        <color indexed="64"/>
      </top>
      <bottom style="thin">
        <color indexed="64"/>
      </bottom>
      <diagonal/>
    </border>
    <border>
      <left style="thin">
        <color indexed="64"/>
      </left>
      <right style="thin">
        <color indexed="64"/>
      </right>
      <top style="mediumDashed">
        <color indexed="64"/>
      </top>
      <bottom style="thin">
        <color indexed="64"/>
      </bottom>
      <diagonal/>
    </border>
    <border>
      <left style="thin">
        <color indexed="64"/>
      </left>
      <right/>
      <top style="mediumDashed">
        <color indexed="64"/>
      </top>
      <bottom style="thin">
        <color indexed="64"/>
      </bottom>
      <diagonal/>
    </border>
    <border>
      <left style="thin">
        <color indexed="64"/>
      </left>
      <right style="medium">
        <color indexed="64"/>
      </right>
      <top style="mediumDashed">
        <color indexed="64"/>
      </top>
      <bottom style="thin">
        <color indexed="64"/>
      </bottom>
      <diagonal/>
    </border>
    <border>
      <left style="medium">
        <color indexed="64"/>
      </left>
      <right style="hair">
        <color indexed="64"/>
      </right>
      <top style="double">
        <color indexed="64"/>
      </top>
      <bottom/>
      <diagonal/>
    </border>
    <border>
      <left style="hair">
        <color indexed="64"/>
      </left>
      <right style="hair">
        <color indexed="64"/>
      </right>
      <top style="double">
        <color indexed="64"/>
      </top>
      <bottom/>
      <diagonal/>
    </border>
    <border>
      <left style="hair">
        <color indexed="64"/>
      </left>
      <right/>
      <top style="double">
        <color indexed="64"/>
      </top>
      <bottom/>
      <diagonal/>
    </border>
    <border>
      <left style="double">
        <color indexed="64"/>
      </left>
      <right style="medium">
        <color indexed="64"/>
      </right>
      <top style="double">
        <color indexed="64"/>
      </top>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top/>
      <bottom style="medium">
        <color indexed="64"/>
      </bottom>
      <diagonal/>
    </border>
    <border>
      <left style="double">
        <color indexed="64"/>
      </left>
      <right style="medium">
        <color indexed="64"/>
      </right>
      <top/>
      <bottom style="medium">
        <color indexed="64"/>
      </bottom>
      <diagonal/>
    </border>
    <border>
      <left style="medium">
        <color indexed="64"/>
      </left>
      <right style="double">
        <color indexed="64"/>
      </right>
      <top style="double">
        <color indexed="64"/>
      </top>
      <bottom style="thin">
        <color indexed="64"/>
      </bottom>
      <diagonal/>
    </border>
    <border>
      <left style="double">
        <color indexed="64"/>
      </left>
      <right style="double">
        <color indexed="64"/>
      </right>
      <top style="double">
        <color indexed="64"/>
      </top>
      <bottom style="thin">
        <color indexed="64"/>
      </bottom>
      <diagonal/>
    </border>
    <border>
      <left style="double">
        <color indexed="64"/>
      </left>
      <right style="medium">
        <color indexed="64"/>
      </right>
      <top style="double">
        <color indexed="64"/>
      </top>
      <bottom style="thin">
        <color indexed="64"/>
      </bottom>
      <diagonal/>
    </border>
    <border>
      <left style="medium">
        <color indexed="64"/>
      </left>
      <right style="thin">
        <color indexed="64"/>
      </right>
      <top style="mediumDashed">
        <color indexed="64"/>
      </top>
      <bottom style="thin">
        <color indexed="64"/>
      </bottom>
      <diagonal/>
    </border>
    <border>
      <left style="medium">
        <color indexed="64"/>
      </left>
      <right style="thin">
        <color indexed="64"/>
      </right>
      <top style="medium">
        <color indexed="64"/>
      </top>
      <bottom style="thin">
        <color indexed="64"/>
      </bottom>
      <diagonal/>
    </border>
    <border>
      <left style="double">
        <color indexed="64"/>
      </left>
      <right style="medium">
        <color indexed="64"/>
      </right>
      <top style="double">
        <color indexed="64"/>
      </top>
      <bottom style="double">
        <color indexed="64"/>
      </bottom>
      <diagonal/>
    </border>
    <border>
      <left style="double">
        <color indexed="64"/>
      </left>
      <right style="medium">
        <color indexed="64"/>
      </right>
      <top/>
      <bottom style="hair">
        <color indexed="64"/>
      </bottom>
      <diagonal/>
    </border>
    <border>
      <left style="hair">
        <color indexed="64"/>
      </left>
      <right/>
      <top style="hair">
        <color indexed="64"/>
      </top>
      <bottom style="medium">
        <color indexed="64"/>
      </bottom>
      <diagonal/>
    </border>
    <border>
      <left style="double">
        <color indexed="64"/>
      </left>
      <right style="medium">
        <color indexed="64"/>
      </right>
      <top style="hair">
        <color indexed="64"/>
      </top>
      <bottom style="medium">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top/>
      <bottom style="double">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hair">
        <color indexed="64"/>
      </bottom>
      <diagonal/>
    </border>
  </borders>
  <cellStyleXfs count="5">
    <xf numFmtId="0" fontId="0" fillId="0" borderId="0"/>
    <xf numFmtId="177" fontId="3" fillId="0" borderId="0" applyFont="0" applyFill="0" applyBorder="0" applyAlignment="0" applyProtection="0">
      <alignment vertical="center"/>
    </xf>
    <xf numFmtId="0" fontId="2" fillId="0" borderId="0">
      <alignment vertical="center"/>
    </xf>
    <xf numFmtId="0" fontId="1" fillId="0" borderId="0">
      <alignment vertical="center"/>
    </xf>
    <xf numFmtId="0" fontId="3" fillId="0" borderId="0"/>
  </cellStyleXfs>
  <cellXfs count="689">
    <xf numFmtId="0" fontId="0" fillId="0" borderId="0" xfId="0"/>
    <xf numFmtId="0" fontId="8" fillId="0" borderId="0" xfId="0" applyFont="1"/>
    <xf numFmtId="179" fontId="0" fillId="0" borderId="0" xfId="0" applyNumberFormat="1"/>
    <xf numFmtId="0" fontId="6" fillId="0" borderId="0" xfId="0" applyFont="1" applyAlignment="1">
      <alignment vertical="center"/>
    </xf>
    <xf numFmtId="0" fontId="9" fillId="0" borderId="0" xfId="0" applyFont="1" applyAlignment="1">
      <alignment vertical="center"/>
    </xf>
    <xf numFmtId="176" fontId="0" fillId="0" borderId="0" xfId="0" applyNumberFormat="1"/>
    <xf numFmtId="0" fontId="11" fillId="0" borderId="0" xfId="0" applyFont="1"/>
    <xf numFmtId="0" fontId="0" fillId="0" borderId="0" xfId="0" applyAlignment="1">
      <alignment horizontal="left" vertical="top" wrapText="1"/>
    </xf>
    <xf numFmtId="180" fontId="0" fillId="0" borderId="0" xfId="0" applyNumberFormat="1"/>
    <xf numFmtId="181" fontId="0" fillId="0" borderId="0" xfId="0" applyNumberFormat="1"/>
    <xf numFmtId="0" fontId="6" fillId="0" borderId="0" xfId="0" applyFont="1" applyAlignment="1">
      <alignment horizontal="left"/>
    </xf>
    <xf numFmtId="0" fontId="0" fillId="0" borderId="0" xfId="0" applyAlignment="1">
      <alignment horizontal="left" vertical="center"/>
    </xf>
    <xf numFmtId="0" fontId="19" fillId="0" borderId="0" xfId="0" applyFont="1"/>
    <xf numFmtId="0" fontId="0" fillId="0" borderId="0" xfId="0" applyAlignment="1">
      <alignment horizontal="center" vertical="center"/>
    </xf>
    <xf numFmtId="0" fontId="10" fillId="0" borderId="0" xfId="0" applyFont="1" applyAlignment="1">
      <alignment horizontal="left" vertical="center"/>
    </xf>
    <xf numFmtId="0" fontId="17" fillId="0" borderId="0" xfId="0" applyFont="1" applyAlignment="1">
      <alignment horizontal="left" vertical="center"/>
    </xf>
    <xf numFmtId="0" fontId="18" fillId="0" borderId="0" xfId="0" applyFont="1"/>
    <xf numFmtId="180" fontId="19" fillId="0" borderId="0" xfId="0" applyNumberFormat="1" applyFont="1"/>
    <xf numFmtId="0" fontId="10" fillId="0" borderId="12" xfId="0" applyFont="1" applyBorder="1" applyAlignment="1">
      <alignment horizontal="center" vertical="center" wrapText="1"/>
    </xf>
    <xf numFmtId="0" fontId="21" fillId="0" borderId="12" xfId="0" applyFont="1" applyBorder="1" applyAlignment="1">
      <alignment horizontal="center" vertical="center" wrapText="1"/>
    </xf>
    <xf numFmtId="0" fontId="10" fillId="0" borderId="44" xfId="0" applyFont="1" applyBorder="1" applyAlignment="1">
      <alignment horizontal="center" vertical="center" wrapText="1"/>
    </xf>
    <xf numFmtId="0" fontId="10" fillId="0" borderId="15" xfId="0" applyFont="1" applyBorder="1" applyAlignment="1">
      <alignment horizontal="center" vertical="center" wrapText="1"/>
    </xf>
    <xf numFmtId="0" fontId="6" fillId="12" borderId="34" xfId="0" applyFont="1" applyFill="1" applyBorder="1" applyAlignment="1">
      <alignment horizontal="right"/>
    </xf>
    <xf numFmtId="0" fontId="6" fillId="12" borderId="23" xfId="0" applyFont="1" applyFill="1" applyBorder="1" applyAlignment="1">
      <alignment horizontal="left"/>
    </xf>
    <xf numFmtId="0" fontId="0" fillId="0" borderId="0" xfId="0" applyAlignment="1">
      <alignment horizontal="left"/>
    </xf>
    <xf numFmtId="0" fontId="10" fillId="0" borderId="0" xfId="0" applyFont="1"/>
    <xf numFmtId="0" fontId="6" fillId="13" borderId="5" xfId="0" applyFont="1" applyFill="1" applyBorder="1" applyAlignment="1">
      <alignment horizontal="center" vertical="top"/>
    </xf>
    <xf numFmtId="0" fontId="10" fillId="0" borderId="0" xfId="0" applyFont="1" applyAlignment="1">
      <alignment horizontal="left"/>
    </xf>
    <xf numFmtId="0" fontId="6" fillId="0" borderId="0" xfId="0" applyFont="1"/>
    <xf numFmtId="0" fontId="25" fillId="12" borderId="13" xfId="0" applyFont="1" applyFill="1" applyBorder="1" applyAlignment="1" applyProtection="1">
      <alignment horizontal="center" vertical="center"/>
      <protection locked="0"/>
    </xf>
    <xf numFmtId="0" fontId="26" fillId="12" borderId="13" xfId="0" quotePrefix="1" applyFont="1" applyFill="1" applyBorder="1" applyAlignment="1" applyProtection="1">
      <alignment horizontal="center" vertical="center"/>
      <protection locked="0"/>
    </xf>
    <xf numFmtId="0" fontId="25" fillId="12" borderId="6" xfId="0" quotePrefix="1" applyFont="1" applyFill="1" applyBorder="1" applyAlignment="1" applyProtection="1">
      <alignment horizontal="center" vertical="center"/>
      <protection locked="0"/>
    </xf>
    <xf numFmtId="0" fontId="27" fillId="12" borderId="15" xfId="0" applyFont="1" applyFill="1" applyBorder="1" applyAlignment="1" applyProtection="1">
      <alignment horizontal="center" vertical="center"/>
      <protection locked="0"/>
    </xf>
    <xf numFmtId="0" fontId="27" fillId="12" borderId="6" xfId="0" applyFont="1" applyFill="1" applyBorder="1" applyAlignment="1" applyProtection="1">
      <alignment horizontal="center" vertical="center"/>
      <protection locked="0"/>
    </xf>
    <xf numFmtId="0" fontId="27" fillId="12" borderId="6" xfId="0" quotePrefix="1" applyFont="1" applyFill="1" applyBorder="1" applyAlignment="1" applyProtection="1">
      <alignment horizontal="center" vertical="center"/>
      <protection locked="0"/>
    </xf>
    <xf numFmtId="0" fontId="27" fillId="12" borderId="13" xfId="0" quotePrefix="1" applyFont="1" applyFill="1" applyBorder="1" applyAlignment="1" applyProtection="1">
      <alignment horizontal="center" vertical="center"/>
      <protection locked="0"/>
    </xf>
    <xf numFmtId="0" fontId="27" fillId="12" borderId="13" xfId="0" applyFont="1" applyFill="1" applyBorder="1" applyAlignment="1" applyProtection="1">
      <alignment horizontal="center" vertical="center"/>
      <protection locked="0"/>
    </xf>
    <xf numFmtId="0" fontId="15" fillId="13" borderId="11" xfId="0" applyFont="1" applyFill="1" applyBorder="1" applyAlignment="1">
      <alignment horizontal="right" vertical="top"/>
    </xf>
    <xf numFmtId="0" fontId="15" fillId="13" borderId="32" xfId="0" applyFont="1" applyFill="1" applyBorder="1" applyAlignment="1">
      <alignment horizontal="right" vertical="top"/>
    </xf>
    <xf numFmtId="0" fontId="27" fillId="12" borderId="7" xfId="0" applyFont="1" applyFill="1" applyBorder="1" applyAlignment="1" applyProtection="1">
      <alignment horizontal="center" vertical="center"/>
      <protection locked="0"/>
    </xf>
    <xf numFmtId="0" fontId="10" fillId="0" borderId="0" xfId="0" applyFont="1" applyAlignment="1">
      <alignment horizontal="center" vertical="center"/>
    </xf>
    <xf numFmtId="0" fontId="11" fillId="0" borderId="0" xfId="0" applyFont="1" applyAlignment="1">
      <alignment horizontal="left"/>
    </xf>
    <xf numFmtId="0" fontId="10" fillId="0" borderId="0" xfId="0" applyFont="1" applyAlignment="1">
      <alignment horizontal="center" vertical="center" wrapText="1"/>
    </xf>
    <xf numFmtId="180" fontId="17" fillId="0" borderId="0" xfId="0" applyNumberFormat="1" applyFont="1" applyAlignment="1">
      <alignment horizontal="right"/>
    </xf>
    <xf numFmtId="0" fontId="6" fillId="0" borderId="0" xfId="0" applyFont="1" applyAlignment="1">
      <alignment horizontal="center" vertical="center" wrapText="1"/>
    </xf>
    <xf numFmtId="0" fontId="24" fillId="0" borderId="0" xfId="0" applyFont="1" applyAlignment="1">
      <alignment horizontal="center" vertical="center"/>
    </xf>
    <xf numFmtId="0" fontId="10" fillId="0" borderId="0" xfId="0" applyFont="1" applyAlignment="1">
      <alignment horizontal="left" vertical="center" wrapText="1"/>
    </xf>
    <xf numFmtId="180" fontId="21" fillId="0" borderId="0" xfId="0" applyNumberFormat="1" applyFont="1" applyAlignment="1">
      <alignment horizontal="right"/>
    </xf>
    <xf numFmtId="180" fontId="10" fillId="0" borderId="0" xfId="0" applyNumberFormat="1" applyFont="1"/>
    <xf numFmtId="0" fontId="34" fillId="0" borderId="14" xfId="2" quotePrefix="1" applyFont="1" applyBorder="1" applyAlignment="1">
      <alignment horizontal="center" vertical="center"/>
    </xf>
    <xf numFmtId="0" fontId="34" fillId="0" borderId="14" xfId="2" applyFont="1" applyBorder="1" applyAlignment="1">
      <alignment horizontal="center" vertical="center"/>
    </xf>
    <xf numFmtId="0" fontId="10" fillId="14" borderId="45" xfId="0" applyFont="1" applyFill="1" applyBorder="1" applyAlignment="1">
      <alignment horizontal="center" vertical="center"/>
    </xf>
    <xf numFmtId="0" fontId="10" fillId="13" borderId="5" xfId="0" applyFont="1" applyFill="1" applyBorder="1" applyAlignment="1">
      <alignment horizontal="center" vertical="center"/>
    </xf>
    <xf numFmtId="0" fontId="10" fillId="0" borderId="0" xfId="0" applyFont="1" applyAlignment="1">
      <alignment vertical="center" wrapText="1"/>
    </xf>
    <xf numFmtId="0" fontId="10" fillId="0" borderId="29" xfId="0" applyFont="1" applyBorder="1" applyAlignment="1">
      <alignment vertical="center" wrapText="1"/>
    </xf>
    <xf numFmtId="0" fontId="10" fillId="0" borderId="94" xfId="0" applyFont="1" applyBorder="1" applyAlignment="1">
      <alignment vertical="center" wrapText="1"/>
    </xf>
    <xf numFmtId="0" fontId="34" fillId="0" borderId="0" xfId="2" applyFont="1" applyAlignment="1">
      <alignment horizontal="center" vertical="center"/>
    </xf>
    <xf numFmtId="0" fontId="34" fillId="0" borderId="0" xfId="2" applyFont="1" applyAlignment="1">
      <alignment horizontal="right" vertical="center"/>
    </xf>
    <xf numFmtId="0" fontId="34" fillId="0" borderId="0" xfId="2" applyFont="1" applyAlignment="1">
      <alignment horizontal="left" vertical="center"/>
    </xf>
    <xf numFmtId="0" fontId="38" fillId="0" borderId="0" xfId="2" applyFont="1" applyAlignment="1">
      <alignment horizontal="center" vertical="center"/>
    </xf>
    <xf numFmtId="180" fontId="10" fillId="0" borderId="96" xfId="2" applyNumberFormat="1" applyFont="1" applyBorder="1" applyAlignment="1">
      <alignment horizontal="right" vertical="center"/>
    </xf>
    <xf numFmtId="180" fontId="10" fillId="0" borderId="85" xfId="2" applyNumberFormat="1" applyFont="1" applyBorder="1" applyAlignment="1">
      <alignment horizontal="right" vertical="center"/>
    </xf>
    <xf numFmtId="180" fontId="10" fillId="0" borderId="78" xfId="2" applyNumberFormat="1" applyFont="1" applyBorder="1" applyAlignment="1">
      <alignment horizontal="right" vertical="center"/>
    </xf>
    <xf numFmtId="180" fontId="10" fillId="0" borderId="98" xfId="2" applyNumberFormat="1" applyFont="1" applyBorder="1" applyAlignment="1">
      <alignment horizontal="right" vertical="center"/>
    </xf>
    <xf numFmtId="180" fontId="10" fillId="0" borderId="79" xfId="2" applyNumberFormat="1" applyFont="1" applyBorder="1" applyAlignment="1">
      <alignment horizontal="right" vertical="center"/>
    </xf>
    <xf numFmtId="180" fontId="10" fillId="0" borderId="80" xfId="2" applyNumberFormat="1" applyFont="1" applyBorder="1" applyAlignment="1">
      <alignment horizontal="right" vertical="center"/>
    </xf>
    <xf numFmtId="180" fontId="39" fillId="0" borderId="0" xfId="2" applyNumberFormat="1" applyFont="1" applyAlignment="1">
      <alignment horizontal="right" vertical="center"/>
    </xf>
    <xf numFmtId="0" fontId="10" fillId="0" borderId="44" xfId="2" applyFont="1" applyBorder="1" applyAlignment="1">
      <alignment horizontal="center" vertical="center" wrapText="1"/>
    </xf>
    <xf numFmtId="183" fontId="34" fillId="0" borderId="0" xfId="2" applyNumberFormat="1" applyFont="1" applyAlignment="1">
      <alignment horizontal="left" vertical="center"/>
    </xf>
    <xf numFmtId="0" fontId="10" fillId="0" borderId="0" xfId="0" applyFont="1" applyAlignment="1">
      <alignment vertical="center"/>
    </xf>
    <xf numFmtId="0" fontId="10" fillId="0" borderId="14" xfId="0" applyFont="1" applyBorder="1" applyAlignment="1">
      <alignment horizontal="center" vertical="center"/>
    </xf>
    <xf numFmtId="0" fontId="10" fillId="0" borderId="0" xfId="0" applyFont="1" applyAlignment="1">
      <alignment horizontal="right" vertical="center"/>
    </xf>
    <xf numFmtId="31" fontId="10" fillId="0" borderId="0" xfId="0" applyNumberFormat="1" applyFont="1" applyAlignment="1">
      <alignment horizontal="left" vertical="center"/>
    </xf>
    <xf numFmtId="0" fontId="37" fillId="0" borderId="0" xfId="2" applyFont="1">
      <alignment vertical="center"/>
    </xf>
    <xf numFmtId="0" fontId="34" fillId="0" borderId="0" xfId="2" applyFont="1">
      <alignment vertical="center"/>
    </xf>
    <xf numFmtId="0" fontId="34" fillId="5" borderId="0" xfId="2" applyFont="1" applyFill="1">
      <alignment vertical="center"/>
    </xf>
    <xf numFmtId="180" fontId="34" fillId="0" borderId="0" xfId="2" applyNumberFormat="1" applyFont="1">
      <alignment vertical="center"/>
    </xf>
    <xf numFmtId="0" fontId="30" fillId="0" borderId="0" xfId="2" applyFont="1">
      <alignment vertical="center"/>
    </xf>
    <xf numFmtId="180" fontId="10" fillId="0" borderId="97" xfId="2" applyNumberFormat="1" applyFont="1" applyBorder="1">
      <alignment vertical="center"/>
    </xf>
    <xf numFmtId="180" fontId="10" fillId="0" borderId="65" xfId="2" applyNumberFormat="1" applyFont="1" applyBorder="1">
      <alignment vertical="center"/>
    </xf>
    <xf numFmtId="180" fontId="10" fillId="0" borderId="106" xfId="2" applyNumberFormat="1" applyFont="1" applyBorder="1">
      <alignment vertical="center"/>
    </xf>
    <xf numFmtId="180" fontId="10" fillId="0" borderId="107" xfId="2" applyNumberFormat="1" applyFont="1" applyBorder="1">
      <alignment vertical="center"/>
    </xf>
    <xf numFmtId="180" fontId="10" fillId="0" borderId="108" xfId="2" applyNumberFormat="1" applyFont="1" applyBorder="1">
      <alignment vertical="center"/>
    </xf>
    <xf numFmtId="180" fontId="10" fillId="0" borderId="98" xfId="2" applyNumberFormat="1" applyFont="1" applyBorder="1">
      <alignment vertical="center"/>
    </xf>
    <xf numFmtId="180" fontId="10" fillId="0" borderId="79" xfId="2" applyNumberFormat="1" applyFont="1" applyBorder="1">
      <alignment vertical="center"/>
    </xf>
    <xf numFmtId="180" fontId="10" fillId="0" borderId="80" xfId="2" applyNumberFormat="1" applyFont="1" applyBorder="1">
      <alignment vertical="center"/>
    </xf>
    <xf numFmtId="180" fontId="10" fillId="7" borderId="50" xfId="2" applyNumberFormat="1" applyFont="1" applyFill="1" applyBorder="1">
      <alignment vertical="center"/>
    </xf>
    <xf numFmtId="0" fontId="10" fillId="13" borderId="36" xfId="0" quotePrefix="1" applyFont="1" applyFill="1" applyBorder="1" applyAlignment="1">
      <alignment horizontal="center" vertical="center"/>
    </xf>
    <xf numFmtId="0" fontId="10" fillId="13" borderId="32" xfId="0" quotePrefix="1" applyFont="1" applyFill="1" applyBorder="1" applyAlignment="1">
      <alignment horizontal="center" vertical="center"/>
    </xf>
    <xf numFmtId="0" fontId="10" fillId="13" borderId="11" xfId="0" applyFont="1" applyFill="1" applyBorder="1" applyAlignment="1">
      <alignment vertical="center"/>
    </xf>
    <xf numFmtId="0" fontId="10" fillId="13" borderId="32" xfId="0" applyFont="1" applyFill="1" applyBorder="1" applyAlignment="1">
      <alignment vertical="center"/>
    </xf>
    <xf numFmtId="184" fontId="10" fillId="14" borderId="19" xfId="0" applyNumberFormat="1" applyFont="1" applyFill="1" applyBorder="1" applyAlignment="1">
      <alignment horizontal="left" vertical="center"/>
    </xf>
    <xf numFmtId="0" fontId="10" fillId="14" borderId="38" xfId="0" applyFont="1" applyFill="1" applyBorder="1" applyAlignment="1">
      <alignment vertical="center"/>
    </xf>
    <xf numFmtId="0" fontId="38" fillId="0" borderId="0" xfId="2" applyFont="1" applyAlignment="1">
      <alignment horizontal="right" vertical="center"/>
    </xf>
    <xf numFmtId="0" fontId="6" fillId="14" borderId="13" xfId="0" quotePrefix="1" applyFont="1" applyFill="1" applyBorder="1" applyAlignment="1" applyProtection="1">
      <alignment horizontal="center" vertical="center"/>
      <protection locked="0"/>
    </xf>
    <xf numFmtId="0" fontId="6" fillId="14" borderId="15" xfId="0" applyFont="1" applyFill="1" applyBorder="1" applyAlignment="1" applyProtection="1">
      <alignment horizontal="center" vertical="center"/>
      <protection locked="0"/>
    </xf>
    <xf numFmtId="0" fontId="6" fillId="14" borderId="69" xfId="0" applyFont="1" applyFill="1" applyBorder="1" applyAlignment="1" applyProtection="1">
      <alignment horizontal="center" vertical="center"/>
      <protection locked="0"/>
    </xf>
    <xf numFmtId="0" fontId="6" fillId="14" borderId="6" xfId="0" applyFont="1" applyFill="1" applyBorder="1" applyAlignment="1" applyProtection="1">
      <alignment horizontal="center" vertical="center"/>
      <protection locked="0"/>
    </xf>
    <xf numFmtId="0" fontId="34" fillId="0" borderId="0" xfId="2" applyFont="1" applyAlignment="1">
      <alignment horizontal="left" vertical="top" wrapText="1"/>
    </xf>
    <xf numFmtId="0" fontId="34" fillId="0" borderId="0" xfId="2" applyFont="1" applyAlignment="1">
      <alignment vertical="top" wrapText="1"/>
    </xf>
    <xf numFmtId="0" fontId="38" fillId="0" borderId="0" xfId="2" applyFont="1" applyAlignment="1">
      <alignment horizontal="left" vertical="top"/>
    </xf>
    <xf numFmtId="0" fontId="10" fillId="0" borderId="0" xfId="2" applyFont="1" applyAlignment="1">
      <alignment horizontal="left" vertical="top" wrapText="1"/>
    </xf>
    <xf numFmtId="0" fontId="38" fillId="0" borderId="0" xfId="2" applyFont="1" applyAlignment="1">
      <alignment vertical="top"/>
    </xf>
    <xf numFmtId="0" fontId="34" fillId="0" borderId="0" xfId="2" quotePrefix="1" applyFont="1" applyAlignment="1">
      <alignment horizontal="center" vertical="center"/>
    </xf>
    <xf numFmtId="0" fontId="40" fillId="0" borderId="0" xfId="2" applyFont="1" applyAlignment="1">
      <alignment horizontal="center" vertical="center"/>
    </xf>
    <xf numFmtId="180" fontId="10" fillId="0" borderId="116" xfId="2" applyNumberFormat="1" applyFont="1" applyBorder="1" applyAlignment="1">
      <alignment horizontal="right" vertical="center"/>
    </xf>
    <xf numFmtId="180" fontId="10" fillId="0" borderId="86" xfId="2" applyNumberFormat="1" applyFont="1" applyBorder="1" applyAlignment="1">
      <alignment horizontal="right" vertical="center"/>
    </xf>
    <xf numFmtId="180" fontId="10" fillId="0" borderId="86" xfId="2" applyNumberFormat="1" applyFont="1" applyBorder="1">
      <alignment vertical="center"/>
    </xf>
    <xf numFmtId="180" fontId="10" fillId="0" borderId="87" xfId="2" applyNumberFormat="1" applyFont="1" applyBorder="1">
      <alignment vertical="center"/>
    </xf>
    <xf numFmtId="180" fontId="17" fillId="8" borderId="13" xfId="0" applyNumberFormat="1" applyFont="1" applyFill="1" applyBorder="1"/>
    <xf numFmtId="180" fontId="17" fillId="8" borderId="14" xfId="0" applyNumberFormat="1" applyFont="1" applyFill="1" applyBorder="1"/>
    <xf numFmtId="180" fontId="17" fillId="5" borderId="23" xfId="0" applyNumberFormat="1" applyFont="1" applyFill="1" applyBorder="1"/>
    <xf numFmtId="180" fontId="17" fillId="6" borderId="23" xfId="0" applyNumberFormat="1" applyFont="1" applyFill="1" applyBorder="1"/>
    <xf numFmtId="180" fontId="17" fillId="6" borderId="14" xfId="0" applyNumberFormat="1" applyFont="1" applyFill="1" applyBorder="1"/>
    <xf numFmtId="180" fontId="17" fillId="6" borderId="13" xfId="0" applyNumberFormat="1" applyFont="1" applyFill="1" applyBorder="1"/>
    <xf numFmtId="0" fontId="10" fillId="0" borderId="0" xfId="2" applyFont="1">
      <alignment vertical="center"/>
    </xf>
    <xf numFmtId="186" fontId="6" fillId="14" borderId="13" xfId="0" applyNumberFormat="1" applyFont="1" applyFill="1" applyBorder="1" applyAlignment="1">
      <alignment horizontal="center" vertical="center"/>
    </xf>
    <xf numFmtId="186" fontId="6" fillId="14" borderId="13" xfId="0" applyNumberFormat="1" applyFont="1" applyFill="1" applyBorder="1" applyAlignment="1" applyProtection="1">
      <alignment horizontal="center" vertical="center"/>
      <protection locked="0"/>
    </xf>
    <xf numFmtId="186" fontId="6" fillId="14" borderId="15" xfId="0" quotePrefix="1" applyNumberFormat="1" applyFont="1" applyFill="1" applyBorder="1" applyAlignment="1" applyProtection="1">
      <alignment horizontal="center" vertical="center"/>
      <protection locked="0"/>
    </xf>
    <xf numFmtId="187" fontId="6" fillId="14" borderId="13" xfId="0" applyNumberFormat="1" applyFont="1" applyFill="1" applyBorder="1" applyAlignment="1" applyProtection="1">
      <alignment horizontal="center" vertical="center"/>
      <protection locked="0"/>
    </xf>
    <xf numFmtId="185" fontId="6" fillId="14" borderId="5" xfId="0" applyNumberFormat="1" applyFont="1" applyFill="1" applyBorder="1" applyAlignment="1">
      <alignment vertical="center"/>
    </xf>
    <xf numFmtId="185" fontId="6" fillId="14" borderId="120" xfId="0" applyNumberFormat="1" applyFont="1" applyFill="1" applyBorder="1" applyAlignment="1">
      <alignment vertical="center"/>
    </xf>
    <xf numFmtId="188" fontId="6" fillId="14" borderId="15" xfId="0" applyNumberFormat="1" applyFont="1" applyFill="1" applyBorder="1" applyAlignment="1" applyProtection="1">
      <alignment horizontal="center" vertical="center"/>
      <protection locked="0"/>
    </xf>
    <xf numFmtId="189" fontId="43" fillId="14" borderId="13" xfId="0" quotePrefix="1" applyNumberFormat="1" applyFont="1" applyFill="1" applyBorder="1" applyAlignment="1" applyProtection="1">
      <alignment horizontal="center" vertical="center"/>
      <protection locked="0"/>
    </xf>
    <xf numFmtId="188" fontId="6" fillId="14" borderId="13" xfId="0" applyNumberFormat="1" applyFont="1" applyFill="1" applyBorder="1" applyAlignment="1" applyProtection="1">
      <alignment horizontal="center" vertical="center"/>
      <protection locked="0"/>
    </xf>
    <xf numFmtId="0" fontId="31" fillId="0" borderId="0" xfId="0" applyFont="1" applyAlignment="1">
      <alignment horizontal="left"/>
    </xf>
    <xf numFmtId="0" fontId="32" fillId="0" borderId="0" xfId="0" applyFont="1" applyAlignment="1">
      <alignment horizontal="center"/>
    </xf>
    <xf numFmtId="190" fontId="34" fillId="0" borderId="0" xfId="2" applyNumberFormat="1" applyFont="1">
      <alignment vertical="center"/>
    </xf>
    <xf numFmtId="178" fontId="0" fillId="0" borderId="0" xfId="0" applyNumberFormat="1" applyAlignment="1">
      <alignment horizontal="left"/>
    </xf>
    <xf numFmtId="176" fontId="0" fillId="0" borderId="0" xfId="0" applyNumberFormat="1" applyAlignment="1">
      <alignment horizontal="left"/>
    </xf>
    <xf numFmtId="180" fontId="10" fillId="0" borderId="0" xfId="0" applyNumberFormat="1" applyFont="1" applyAlignment="1">
      <alignment horizontal="left"/>
    </xf>
    <xf numFmtId="0" fontId="19" fillId="0" borderId="0" xfId="2" applyFont="1">
      <alignment vertical="center"/>
    </xf>
    <xf numFmtId="180" fontId="19" fillId="0" borderId="0" xfId="2" applyNumberFormat="1" applyFont="1">
      <alignment vertical="center"/>
    </xf>
    <xf numFmtId="0" fontId="46" fillId="16" borderId="5" xfId="0" applyFont="1" applyFill="1" applyBorder="1" applyAlignment="1">
      <alignment horizontal="center"/>
    </xf>
    <xf numFmtId="0" fontId="46" fillId="16" borderId="120" xfId="0" applyFont="1" applyFill="1" applyBorder="1" applyAlignment="1">
      <alignment horizontal="center"/>
    </xf>
    <xf numFmtId="0" fontId="47" fillId="5" borderId="0" xfId="2" applyFont="1" applyFill="1">
      <alignment vertical="center"/>
    </xf>
    <xf numFmtId="0" fontId="34" fillId="17" borderId="40" xfId="2" applyFont="1" applyFill="1" applyBorder="1" applyAlignment="1">
      <alignment horizontal="right" vertical="top"/>
    </xf>
    <xf numFmtId="0" fontId="34" fillId="17" borderId="94" xfId="2" applyFont="1" applyFill="1" applyBorder="1" applyAlignment="1">
      <alignment horizontal="right" vertical="top"/>
    </xf>
    <xf numFmtId="0" fontId="15" fillId="13" borderId="32" xfId="0" quotePrefix="1" applyFont="1" applyFill="1" applyBorder="1" applyAlignment="1">
      <alignment horizontal="right" vertical="center"/>
    </xf>
    <xf numFmtId="0" fontId="10" fillId="0" borderId="118" xfId="0" applyFont="1" applyBorder="1" applyAlignment="1">
      <alignment horizontal="center" vertical="center"/>
    </xf>
    <xf numFmtId="0" fontId="34" fillId="0" borderId="118" xfId="2" applyFont="1" applyBorder="1" applyAlignment="1">
      <alignment horizontal="center" vertical="center"/>
    </xf>
    <xf numFmtId="180" fontId="10" fillId="0" borderId="148" xfId="2" applyNumberFormat="1" applyFont="1" applyBorder="1">
      <alignment vertical="center"/>
    </xf>
    <xf numFmtId="180" fontId="44" fillId="0" borderId="151" xfId="2" applyNumberFormat="1" applyFont="1" applyBorder="1">
      <alignment vertical="center"/>
    </xf>
    <xf numFmtId="0" fontId="10" fillId="7" borderId="109" xfId="2" applyFont="1" applyFill="1" applyBorder="1" applyAlignment="1">
      <alignment horizontal="center" vertical="center"/>
    </xf>
    <xf numFmtId="0" fontId="10" fillId="7" borderId="110" xfId="2" applyFont="1" applyFill="1" applyBorder="1" applyAlignment="1">
      <alignment horizontal="center" vertical="center"/>
    </xf>
    <xf numFmtId="0" fontId="10" fillId="7" borderId="111" xfId="2" applyFont="1" applyFill="1" applyBorder="1" applyAlignment="1">
      <alignment horizontal="center" vertical="center"/>
    </xf>
    <xf numFmtId="186" fontId="50" fillId="14" borderId="13" xfId="0" applyNumberFormat="1" applyFont="1" applyFill="1" applyBorder="1" applyAlignment="1">
      <alignment horizontal="center" vertical="center"/>
    </xf>
    <xf numFmtId="0" fontId="51" fillId="0" borderId="0" xfId="0" applyFont="1"/>
    <xf numFmtId="0" fontId="0" fillId="0" borderId="0" xfId="0" applyAlignment="1">
      <alignment horizontal="center"/>
    </xf>
    <xf numFmtId="0" fontId="0" fillId="0" borderId="0" xfId="0" applyAlignment="1">
      <alignment horizontal="left" wrapText="1"/>
    </xf>
    <xf numFmtId="180" fontId="0" fillId="0" borderId="0" xfId="0" applyNumberFormat="1" applyAlignment="1">
      <alignment wrapText="1"/>
    </xf>
    <xf numFmtId="0" fontId="0" fillId="0" borderId="0" xfId="0" applyAlignment="1">
      <alignment wrapText="1"/>
    </xf>
    <xf numFmtId="180" fontId="44" fillId="0" borderId="0" xfId="2" applyNumberFormat="1" applyFont="1">
      <alignment vertical="center"/>
    </xf>
    <xf numFmtId="180" fontId="3" fillId="0" borderId="0" xfId="2" applyNumberFormat="1" applyFont="1">
      <alignment vertical="center"/>
    </xf>
    <xf numFmtId="180" fontId="3" fillId="0" borderId="155" xfId="2" applyNumberFormat="1" applyFont="1" applyBorder="1">
      <alignment vertical="center"/>
    </xf>
    <xf numFmtId="180" fontId="3" fillId="0" borderId="157" xfId="2" applyNumberFormat="1" applyFont="1" applyBorder="1">
      <alignment vertical="center"/>
    </xf>
    <xf numFmtId="0" fontId="52" fillId="0" borderId="14" xfId="2" applyFont="1" applyBorder="1" applyAlignment="1">
      <alignment horizontal="center" vertical="center"/>
    </xf>
    <xf numFmtId="0" fontId="13" fillId="0" borderId="0" xfId="0" applyFont="1" applyAlignment="1">
      <alignment horizontal="center" vertical="center"/>
    </xf>
    <xf numFmtId="0" fontId="6" fillId="0" borderId="0" xfId="0" applyFont="1" applyAlignment="1">
      <alignment horizontal="right"/>
    </xf>
    <xf numFmtId="0" fontId="19" fillId="0" borderId="0" xfId="0" applyFont="1" applyAlignment="1">
      <alignment vertical="center"/>
    </xf>
    <xf numFmtId="0" fontId="34" fillId="0" borderId="0" xfId="2" applyFont="1" applyAlignment="1">
      <alignment horizontal="right" vertical="top"/>
    </xf>
    <xf numFmtId="0" fontId="10" fillId="18" borderId="1" xfId="0" applyFont="1" applyFill="1" applyBorder="1" applyAlignment="1">
      <alignment horizontal="left" vertical="center"/>
    </xf>
    <xf numFmtId="0" fontId="19" fillId="18" borderId="6" xfId="0" applyFont="1" applyFill="1" applyBorder="1"/>
    <xf numFmtId="0" fontId="10" fillId="9" borderId="1" xfId="0" applyFont="1" applyFill="1" applyBorder="1" applyAlignment="1">
      <alignment horizontal="left" vertical="center"/>
    </xf>
    <xf numFmtId="0" fontId="10" fillId="5" borderId="12" xfId="0" applyFont="1" applyFill="1" applyBorder="1" applyAlignment="1">
      <alignment horizontal="left" vertical="center"/>
    </xf>
    <xf numFmtId="0" fontId="10" fillId="9" borderId="12" xfId="0" applyFont="1" applyFill="1" applyBorder="1" applyAlignment="1">
      <alignment horizontal="left" vertical="center"/>
    </xf>
    <xf numFmtId="0" fontId="0" fillId="0" borderId="2" xfId="0" applyBorder="1" applyAlignment="1">
      <alignment horizontal="center" vertical="center"/>
    </xf>
    <xf numFmtId="0" fontId="0" fillId="0" borderId="21" xfId="0" applyBorder="1" applyAlignment="1">
      <alignment horizontal="center" vertical="center"/>
    </xf>
    <xf numFmtId="0" fontId="10" fillId="2" borderId="2"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10" fillId="2" borderId="21" xfId="0" applyFont="1" applyFill="1" applyBorder="1" applyAlignment="1">
      <alignment horizontal="center" vertical="center" wrapText="1"/>
    </xf>
    <xf numFmtId="0" fontId="21" fillId="2" borderId="21"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10" fillId="10" borderId="2" xfId="0" applyFont="1" applyFill="1" applyBorder="1" applyAlignment="1">
      <alignment horizontal="center" vertical="center" wrapText="1"/>
    </xf>
    <xf numFmtId="0" fontId="10" fillId="10" borderId="3" xfId="0" applyFont="1" applyFill="1" applyBorder="1" applyAlignment="1">
      <alignment horizontal="center" vertical="center" wrapText="1"/>
    </xf>
    <xf numFmtId="0" fontId="10" fillId="10" borderId="21" xfId="0" applyFont="1" applyFill="1" applyBorder="1" applyAlignment="1">
      <alignment horizontal="center" vertical="center" wrapText="1"/>
    </xf>
    <xf numFmtId="0" fontId="21" fillId="10" borderId="21" xfId="0" applyFont="1" applyFill="1" applyBorder="1" applyAlignment="1">
      <alignment horizontal="center" vertical="center" wrapText="1"/>
    </xf>
    <xf numFmtId="0" fontId="10" fillId="10" borderId="4" xfId="0" applyFont="1" applyFill="1" applyBorder="1" applyAlignment="1">
      <alignment horizontal="center" vertical="center" wrapText="1"/>
    </xf>
    <xf numFmtId="0" fontId="10" fillId="11" borderId="2" xfId="0" applyFont="1" applyFill="1" applyBorder="1" applyAlignment="1">
      <alignment horizontal="center" vertical="center" wrapText="1"/>
    </xf>
    <xf numFmtId="0" fontId="10" fillId="11" borderId="3" xfId="0" applyFont="1" applyFill="1" applyBorder="1" applyAlignment="1">
      <alignment horizontal="center" vertical="center" wrapText="1"/>
    </xf>
    <xf numFmtId="0" fontId="21" fillId="11" borderId="3" xfId="0" applyFont="1" applyFill="1" applyBorder="1" applyAlignment="1">
      <alignment horizontal="center" vertical="center" wrapText="1"/>
    </xf>
    <xf numFmtId="0" fontId="10" fillId="11" borderId="4" xfId="0" applyFont="1" applyFill="1" applyBorder="1" applyAlignment="1">
      <alignment horizontal="center" vertical="center" wrapText="1"/>
    </xf>
    <xf numFmtId="0" fontId="10" fillId="11" borderId="49" xfId="0" applyFont="1" applyFill="1" applyBorder="1" applyAlignment="1">
      <alignment horizontal="center" vertical="center" wrapText="1"/>
    </xf>
    <xf numFmtId="0" fontId="19" fillId="9" borderId="32" xfId="0" applyFont="1" applyFill="1" applyBorder="1"/>
    <xf numFmtId="0" fontId="19" fillId="9" borderId="1" xfId="0" applyFont="1" applyFill="1" applyBorder="1"/>
    <xf numFmtId="0" fontId="19" fillId="9" borderId="25" xfId="0" applyFont="1" applyFill="1" applyBorder="1"/>
    <xf numFmtId="0" fontId="19" fillId="9" borderId="13" xfId="0" applyFont="1" applyFill="1" applyBorder="1"/>
    <xf numFmtId="0" fontId="19" fillId="9" borderId="6" xfId="0" applyFont="1" applyFill="1" applyBorder="1"/>
    <xf numFmtId="180" fontId="19" fillId="9" borderId="32" xfId="0" applyNumberFormat="1" applyFont="1" applyFill="1" applyBorder="1"/>
    <xf numFmtId="180" fontId="19" fillId="9" borderId="1" xfId="0" applyNumberFormat="1" applyFont="1" applyFill="1" applyBorder="1"/>
    <xf numFmtId="180" fontId="19" fillId="5" borderId="22" xfId="0" applyNumberFormat="1" applyFont="1" applyFill="1" applyBorder="1"/>
    <xf numFmtId="180" fontId="19" fillId="9" borderId="27" xfId="0" applyNumberFormat="1" applyFont="1" applyFill="1" applyBorder="1"/>
    <xf numFmtId="0" fontId="10" fillId="5" borderId="14" xfId="0" applyFont="1" applyFill="1" applyBorder="1" applyAlignment="1">
      <alignment horizontal="left" vertical="center"/>
    </xf>
    <xf numFmtId="0" fontId="17" fillId="5" borderId="22" xfId="0" applyFont="1" applyFill="1" applyBorder="1" applyAlignment="1">
      <alignment horizontal="left" vertical="center"/>
    </xf>
    <xf numFmtId="0" fontId="19" fillId="5" borderId="31" xfId="0" applyFont="1" applyFill="1" applyBorder="1"/>
    <xf numFmtId="0" fontId="19" fillId="5" borderId="14" xfId="0" applyFont="1" applyFill="1" applyBorder="1"/>
    <xf numFmtId="0" fontId="19" fillId="5" borderId="22" xfId="0" applyFont="1" applyFill="1" applyBorder="1"/>
    <xf numFmtId="0" fontId="19" fillId="5" borderId="13" xfId="0" applyFont="1" applyFill="1" applyBorder="1"/>
    <xf numFmtId="180" fontId="19" fillId="5" borderId="31" xfId="0" applyNumberFormat="1" applyFont="1" applyFill="1" applyBorder="1"/>
    <xf numFmtId="180" fontId="19" fillId="5" borderId="14" xfId="0" applyNumberFormat="1" applyFont="1" applyFill="1" applyBorder="1"/>
    <xf numFmtId="180" fontId="19" fillId="5" borderId="26" xfId="0" applyNumberFormat="1" applyFont="1" applyFill="1" applyBorder="1"/>
    <xf numFmtId="0" fontId="10" fillId="9" borderId="14" xfId="0" applyFont="1" applyFill="1" applyBorder="1" applyAlignment="1">
      <alignment horizontal="left" vertical="center"/>
    </xf>
    <xf numFmtId="0" fontId="17" fillId="9" borderId="22" xfId="0" applyFont="1" applyFill="1" applyBorder="1" applyAlignment="1">
      <alignment horizontal="left" vertical="center" wrapText="1"/>
    </xf>
    <xf numFmtId="0" fontId="19" fillId="9" borderId="31" xfId="0" applyFont="1" applyFill="1" applyBorder="1"/>
    <xf numFmtId="0" fontId="19" fillId="9" borderId="14" xfId="0" applyFont="1" applyFill="1" applyBorder="1"/>
    <xf numFmtId="0" fontId="19" fillId="9" borderId="22" xfId="0" applyFont="1" applyFill="1" applyBorder="1"/>
    <xf numFmtId="180" fontId="19" fillId="9" borderId="31" xfId="0" applyNumberFormat="1" applyFont="1" applyFill="1" applyBorder="1"/>
    <xf numFmtId="180" fontId="19" fillId="9" borderId="14" xfId="0" applyNumberFormat="1" applyFont="1" applyFill="1" applyBorder="1"/>
    <xf numFmtId="180" fontId="19" fillId="9" borderId="22" xfId="0" applyNumberFormat="1" applyFont="1" applyFill="1" applyBorder="1"/>
    <xf numFmtId="180" fontId="19" fillId="9" borderId="26" xfId="0" applyNumberFormat="1" applyFont="1" applyFill="1" applyBorder="1"/>
    <xf numFmtId="0" fontId="19" fillId="9" borderId="36" xfId="0" applyFont="1" applyFill="1" applyBorder="1"/>
    <xf numFmtId="0" fontId="19" fillId="9" borderId="12" xfId="0" applyFont="1" applyFill="1" applyBorder="1"/>
    <xf numFmtId="0" fontId="19" fillId="9" borderId="47" xfId="0" applyFont="1" applyFill="1" applyBorder="1"/>
    <xf numFmtId="0" fontId="19" fillId="9" borderId="15" xfId="0" applyFont="1" applyFill="1" applyBorder="1"/>
    <xf numFmtId="180" fontId="19" fillId="9" borderId="36" xfId="0" applyNumberFormat="1" applyFont="1" applyFill="1" applyBorder="1"/>
    <xf numFmtId="180" fontId="19" fillId="9" borderId="12" xfId="0" applyNumberFormat="1" applyFont="1" applyFill="1" applyBorder="1"/>
    <xf numFmtId="180" fontId="19" fillId="9" borderId="47" xfId="0" applyNumberFormat="1" applyFont="1" applyFill="1" applyBorder="1"/>
    <xf numFmtId="180" fontId="19" fillId="9" borderId="46" xfId="0" applyNumberFormat="1" applyFont="1" applyFill="1" applyBorder="1"/>
    <xf numFmtId="0" fontId="10" fillId="5" borderId="55" xfId="0" applyFont="1" applyFill="1" applyBorder="1" applyAlignment="1">
      <alignment horizontal="left" vertical="center"/>
    </xf>
    <xf numFmtId="0" fontId="17" fillId="5" borderId="56" xfId="0" applyFont="1" applyFill="1" applyBorder="1" applyAlignment="1">
      <alignment horizontal="left" vertical="center" wrapText="1"/>
    </xf>
    <xf numFmtId="0" fontId="19" fillId="5" borderId="119" xfId="0" applyFont="1" applyFill="1" applyBorder="1"/>
    <xf numFmtId="0" fontId="19" fillId="5" borderId="55" xfId="0" applyFont="1" applyFill="1" applyBorder="1"/>
    <xf numFmtId="0" fontId="19" fillId="5" borderId="56" xfId="0" applyFont="1" applyFill="1" applyBorder="1"/>
    <xf numFmtId="0" fontId="19" fillId="5" borderId="58" xfId="0" applyFont="1" applyFill="1" applyBorder="1"/>
    <xf numFmtId="180" fontId="19" fillId="5" borderId="119" xfId="0" applyNumberFormat="1" applyFont="1" applyFill="1" applyBorder="1"/>
    <xf numFmtId="180" fontId="19" fillId="5" borderId="55" xfId="0" applyNumberFormat="1" applyFont="1" applyFill="1" applyBorder="1"/>
    <xf numFmtId="180" fontId="19" fillId="5" borderId="57" xfId="0" applyNumberFormat="1" applyFont="1" applyFill="1" applyBorder="1"/>
    <xf numFmtId="0" fontId="19" fillId="18" borderId="32" xfId="0" applyFont="1" applyFill="1" applyBorder="1"/>
    <xf numFmtId="0" fontId="19" fillId="18" borderId="1" xfId="0" applyFont="1" applyFill="1" applyBorder="1"/>
    <xf numFmtId="0" fontId="19" fillId="18" borderId="25" xfId="0" applyFont="1" applyFill="1" applyBorder="1"/>
    <xf numFmtId="180" fontId="19" fillId="18" borderId="32" xfId="0" applyNumberFormat="1" applyFont="1" applyFill="1" applyBorder="1"/>
    <xf numFmtId="180" fontId="19" fillId="18" borderId="1" xfId="0" applyNumberFormat="1" applyFont="1" applyFill="1" applyBorder="1"/>
    <xf numFmtId="180" fontId="19" fillId="18" borderId="25" xfId="0" applyNumberFormat="1" applyFont="1" applyFill="1" applyBorder="1"/>
    <xf numFmtId="180" fontId="19" fillId="18" borderId="27" xfId="0" applyNumberFormat="1" applyFont="1" applyFill="1" applyBorder="1"/>
    <xf numFmtId="0" fontId="10" fillId="19" borderId="14" xfId="0" applyFont="1" applyFill="1" applyBorder="1" applyAlignment="1">
      <alignment horizontal="left" vertical="center"/>
    </xf>
    <xf numFmtId="0" fontId="10" fillId="19" borderId="1" xfId="0" applyFont="1" applyFill="1" applyBorder="1" applyAlignment="1">
      <alignment horizontal="left" vertical="center"/>
    </xf>
    <xf numFmtId="0" fontId="17" fillId="19" borderId="25" xfId="0" applyFont="1" applyFill="1" applyBorder="1" applyAlignment="1">
      <alignment horizontal="left" vertical="center"/>
    </xf>
    <xf numFmtId="0" fontId="19" fillId="19" borderId="32" xfId="0" applyFont="1" applyFill="1" applyBorder="1"/>
    <xf numFmtId="0" fontId="19" fillId="19" borderId="1" xfId="0" applyFont="1" applyFill="1" applyBorder="1"/>
    <xf numFmtId="0" fontId="19" fillId="19" borderId="25" xfId="0" applyFont="1" applyFill="1" applyBorder="1"/>
    <xf numFmtId="0" fontId="19" fillId="19" borderId="6" xfId="0" applyFont="1" applyFill="1" applyBorder="1"/>
    <xf numFmtId="180" fontId="19" fillId="19" borderId="32" xfId="0" applyNumberFormat="1" applyFont="1" applyFill="1" applyBorder="1"/>
    <xf numFmtId="180" fontId="19" fillId="19" borderId="1" xfId="0" applyNumberFormat="1" applyFont="1" applyFill="1" applyBorder="1"/>
    <xf numFmtId="180" fontId="19" fillId="19" borderId="25" xfId="0" applyNumberFormat="1" applyFont="1" applyFill="1" applyBorder="1"/>
    <xf numFmtId="180" fontId="19" fillId="19" borderId="27" xfId="0" applyNumberFormat="1" applyFont="1" applyFill="1" applyBorder="1"/>
    <xf numFmtId="0" fontId="10" fillId="18" borderId="14" xfId="0" applyFont="1" applyFill="1" applyBorder="1" applyAlignment="1">
      <alignment horizontal="left" vertical="center"/>
    </xf>
    <xf numFmtId="0" fontId="17" fillId="18" borderId="22" xfId="0" applyFont="1" applyFill="1" applyBorder="1" applyAlignment="1">
      <alignment horizontal="left" vertical="center"/>
    </xf>
    <xf numFmtId="0" fontId="19" fillId="18" borderId="31" xfId="0" applyFont="1" applyFill="1" applyBorder="1"/>
    <xf numFmtId="0" fontId="19" fillId="18" borderId="14" xfId="0" applyFont="1" applyFill="1" applyBorder="1"/>
    <xf numFmtId="0" fontId="19" fillId="18" borderId="22" xfId="0" applyFont="1" applyFill="1" applyBorder="1"/>
    <xf numFmtId="0" fontId="19" fillId="18" borderId="13" xfId="0" applyFont="1" applyFill="1" applyBorder="1"/>
    <xf numFmtId="180" fontId="19" fillId="18" borderId="31" xfId="0" applyNumberFormat="1" applyFont="1" applyFill="1" applyBorder="1"/>
    <xf numFmtId="180" fontId="19" fillId="18" borderId="14" xfId="0" applyNumberFormat="1" applyFont="1" applyFill="1" applyBorder="1"/>
    <xf numFmtId="180" fontId="19" fillId="18" borderId="22" xfId="0" applyNumberFormat="1" applyFont="1" applyFill="1" applyBorder="1"/>
    <xf numFmtId="180" fontId="19" fillId="18" borderId="26" xfId="0" applyNumberFormat="1" applyFont="1" applyFill="1" applyBorder="1"/>
    <xf numFmtId="0" fontId="19" fillId="19" borderId="31" xfId="0" applyFont="1" applyFill="1" applyBorder="1"/>
    <xf numFmtId="0" fontId="19" fillId="19" borderId="14" xfId="0" applyFont="1" applyFill="1" applyBorder="1"/>
    <xf numFmtId="0" fontId="19" fillId="19" borderId="22" xfId="0" applyFont="1" applyFill="1" applyBorder="1"/>
    <xf numFmtId="0" fontId="19" fillId="19" borderId="13" xfId="0" applyFont="1" applyFill="1" applyBorder="1"/>
    <xf numFmtId="180" fontId="19" fillId="19" borderId="31" xfId="0" applyNumberFormat="1" applyFont="1" applyFill="1" applyBorder="1"/>
    <xf numFmtId="180" fontId="19" fillId="19" borderId="14" xfId="0" applyNumberFormat="1" applyFont="1" applyFill="1" applyBorder="1"/>
    <xf numFmtId="180" fontId="19" fillId="19" borderId="22" xfId="0" applyNumberFormat="1" applyFont="1" applyFill="1" applyBorder="1"/>
    <xf numFmtId="180" fontId="19" fillId="19" borderId="26" xfId="0" applyNumberFormat="1" applyFont="1" applyFill="1" applyBorder="1"/>
    <xf numFmtId="0" fontId="19" fillId="19" borderId="33" xfId="0" applyFont="1" applyFill="1" applyBorder="1"/>
    <xf numFmtId="0" fontId="17" fillId="19" borderId="22" xfId="0" applyFont="1" applyFill="1" applyBorder="1" applyAlignment="1">
      <alignment horizontal="left" vertical="center"/>
    </xf>
    <xf numFmtId="0" fontId="19" fillId="19" borderId="43" xfId="0" applyFont="1" applyFill="1" applyBorder="1"/>
    <xf numFmtId="0" fontId="19" fillId="18" borderId="33" xfId="0" applyFont="1" applyFill="1" applyBorder="1"/>
    <xf numFmtId="0" fontId="19" fillId="18" borderId="43" xfId="0" applyFont="1" applyFill="1" applyBorder="1"/>
    <xf numFmtId="0" fontId="17" fillId="19" borderId="22" xfId="0" applyFont="1" applyFill="1" applyBorder="1" applyAlignment="1">
      <alignment horizontal="left" vertical="center" wrapText="1"/>
    </xf>
    <xf numFmtId="0" fontId="17" fillId="18" borderId="22" xfId="0" applyFont="1" applyFill="1" applyBorder="1" applyAlignment="1">
      <alignment horizontal="left" vertical="center" wrapText="1"/>
    </xf>
    <xf numFmtId="0" fontId="19" fillId="18" borderId="34" xfId="0" applyFont="1" applyFill="1" applyBorder="1"/>
    <xf numFmtId="180" fontId="19" fillId="9" borderId="25" xfId="0" applyNumberFormat="1" applyFont="1" applyFill="1" applyBorder="1"/>
    <xf numFmtId="0" fontId="19" fillId="5" borderId="36" xfId="0" applyFont="1" applyFill="1" applyBorder="1"/>
    <xf numFmtId="0" fontId="19" fillId="5" borderId="12" xfId="0" applyFont="1" applyFill="1" applyBorder="1"/>
    <xf numFmtId="0" fontId="19" fillId="5" borderId="47" xfId="0" applyFont="1" applyFill="1" applyBorder="1"/>
    <xf numFmtId="0" fontId="19" fillId="5" borderId="15" xfId="0" applyFont="1" applyFill="1" applyBorder="1"/>
    <xf numFmtId="180" fontId="19" fillId="5" borderId="36" xfId="0" applyNumberFormat="1" applyFont="1" applyFill="1" applyBorder="1"/>
    <xf numFmtId="180" fontId="19" fillId="5" borderId="12" xfId="0" applyNumberFormat="1" applyFont="1" applyFill="1" applyBorder="1"/>
    <xf numFmtId="180" fontId="19" fillId="5" borderId="47" xfId="0" applyNumberFormat="1" applyFont="1" applyFill="1" applyBorder="1"/>
    <xf numFmtId="180" fontId="19" fillId="5" borderId="46" xfId="0" applyNumberFormat="1" applyFont="1" applyFill="1" applyBorder="1"/>
    <xf numFmtId="0" fontId="17" fillId="9" borderId="22" xfId="0" applyFont="1" applyFill="1" applyBorder="1" applyAlignment="1">
      <alignment horizontal="left" vertical="center"/>
    </xf>
    <xf numFmtId="0" fontId="17" fillId="5" borderId="47" xfId="0" applyFont="1" applyFill="1" applyBorder="1" applyAlignment="1">
      <alignment horizontal="left" vertical="center" wrapText="1"/>
    </xf>
    <xf numFmtId="0" fontId="19" fillId="5" borderId="7" xfId="0" applyFont="1" applyFill="1" applyBorder="1"/>
    <xf numFmtId="0" fontId="10" fillId="6" borderId="10" xfId="0" applyFont="1" applyFill="1" applyBorder="1" applyAlignment="1">
      <alignment horizontal="left" vertical="center"/>
    </xf>
    <xf numFmtId="0" fontId="17" fillId="6" borderId="17" xfId="0" applyFont="1" applyFill="1" applyBorder="1" applyAlignment="1">
      <alignment horizontal="left" vertical="center" wrapText="1"/>
    </xf>
    <xf numFmtId="0" fontId="19" fillId="6" borderId="6" xfId="0" applyFont="1" applyFill="1" applyBorder="1"/>
    <xf numFmtId="0" fontId="10" fillId="10" borderId="1" xfId="0" applyFont="1" applyFill="1" applyBorder="1" applyAlignment="1">
      <alignment horizontal="left" vertical="center"/>
    </xf>
    <xf numFmtId="0" fontId="17" fillId="10" borderId="25" xfId="0" applyFont="1" applyFill="1" applyBorder="1" applyAlignment="1">
      <alignment horizontal="left" vertical="center"/>
    </xf>
    <xf numFmtId="0" fontId="19" fillId="10" borderId="32" xfId="0" applyFont="1" applyFill="1" applyBorder="1"/>
    <xf numFmtId="0" fontId="19" fillId="10" borderId="1" xfId="0" applyFont="1" applyFill="1" applyBorder="1"/>
    <xf numFmtId="0" fontId="19" fillId="10" borderId="25" xfId="0" applyFont="1" applyFill="1" applyBorder="1"/>
    <xf numFmtId="0" fontId="19" fillId="10" borderId="13" xfId="0" applyFont="1" applyFill="1" applyBorder="1"/>
    <xf numFmtId="0" fontId="19" fillId="10" borderId="6" xfId="0" applyFont="1" applyFill="1" applyBorder="1"/>
    <xf numFmtId="180" fontId="19" fillId="10" borderId="32" xfId="0" applyNumberFormat="1" applyFont="1" applyFill="1" applyBorder="1"/>
    <xf numFmtId="180" fontId="19" fillId="10" borderId="1" xfId="0" applyNumberFormat="1" applyFont="1" applyFill="1" applyBorder="1"/>
    <xf numFmtId="180" fontId="19" fillId="10" borderId="25" xfId="0" applyNumberFormat="1" applyFont="1" applyFill="1" applyBorder="1"/>
    <xf numFmtId="180" fontId="19" fillId="10" borderId="27" xfId="0" applyNumberFormat="1" applyFont="1" applyFill="1" applyBorder="1"/>
    <xf numFmtId="182" fontId="0" fillId="0" borderId="0" xfId="0" applyNumberFormat="1"/>
    <xf numFmtId="0" fontId="10" fillId="6" borderId="1" xfId="0" applyFont="1" applyFill="1" applyBorder="1" applyAlignment="1">
      <alignment horizontal="left" vertical="center"/>
    </xf>
    <xf numFmtId="0" fontId="17" fillId="6" borderId="22" xfId="0" applyFont="1" applyFill="1" applyBorder="1" applyAlignment="1">
      <alignment horizontal="left" vertical="center"/>
    </xf>
    <xf numFmtId="0" fontId="19" fillId="6" borderId="32" xfId="0" applyFont="1" applyFill="1" applyBorder="1"/>
    <xf numFmtId="0" fontId="19" fillId="6" borderId="1" xfId="0" applyFont="1" applyFill="1" applyBorder="1"/>
    <xf numFmtId="0" fontId="19" fillId="6" borderId="25" xfId="0" applyFont="1" applyFill="1" applyBorder="1"/>
    <xf numFmtId="0" fontId="19" fillId="6" borderId="13" xfId="0" applyFont="1" applyFill="1" applyBorder="1"/>
    <xf numFmtId="180" fontId="19" fillId="6" borderId="32" xfId="0" applyNumberFormat="1" applyFont="1" applyFill="1" applyBorder="1"/>
    <xf numFmtId="180" fontId="19" fillId="6" borderId="1" xfId="0" applyNumberFormat="1" applyFont="1" applyFill="1" applyBorder="1"/>
    <xf numFmtId="180" fontId="19" fillId="6" borderId="25" xfId="0" applyNumberFormat="1" applyFont="1" applyFill="1" applyBorder="1"/>
    <xf numFmtId="180" fontId="19" fillId="6" borderId="27" xfId="0" applyNumberFormat="1" applyFont="1" applyFill="1" applyBorder="1"/>
    <xf numFmtId="0" fontId="10" fillId="6" borderId="14" xfId="0" applyFont="1" applyFill="1" applyBorder="1" applyAlignment="1">
      <alignment horizontal="left" vertical="center"/>
    </xf>
    <xf numFmtId="0" fontId="17" fillId="6" borderId="25" xfId="0" applyFont="1" applyFill="1" applyBorder="1" applyAlignment="1">
      <alignment horizontal="left" vertical="center"/>
    </xf>
    <xf numFmtId="0" fontId="10" fillId="10" borderId="14" xfId="0" applyFont="1" applyFill="1" applyBorder="1" applyAlignment="1">
      <alignment horizontal="left" vertical="center"/>
    </xf>
    <xf numFmtId="0" fontId="17" fillId="10" borderId="25" xfId="0" applyFont="1" applyFill="1" applyBorder="1" applyAlignment="1">
      <alignment horizontal="left" vertical="center" wrapText="1"/>
    </xf>
    <xf numFmtId="0" fontId="19" fillId="10" borderId="31" xfId="0" applyFont="1" applyFill="1" applyBorder="1"/>
    <xf numFmtId="0" fontId="19" fillId="10" borderId="14" xfId="0" applyFont="1" applyFill="1" applyBorder="1"/>
    <xf numFmtId="0" fontId="19" fillId="10" borderId="22" xfId="0" applyFont="1" applyFill="1" applyBorder="1"/>
    <xf numFmtId="180" fontId="19" fillId="10" borderId="31" xfId="0" applyNumberFormat="1" applyFont="1" applyFill="1" applyBorder="1"/>
    <xf numFmtId="180" fontId="19" fillId="10" borderId="14" xfId="0" applyNumberFormat="1" applyFont="1" applyFill="1" applyBorder="1"/>
    <xf numFmtId="180" fontId="19" fillId="10" borderId="22" xfId="0" applyNumberFormat="1" applyFont="1" applyFill="1" applyBorder="1"/>
    <xf numFmtId="180" fontId="19" fillId="10" borderId="26" xfId="0" applyNumberFormat="1" applyFont="1" applyFill="1" applyBorder="1"/>
    <xf numFmtId="0" fontId="19" fillId="6" borderId="31" xfId="0" applyFont="1" applyFill="1" applyBorder="1"/>
    <xf numFmtId="0" fontId="19" fillId="6" borderId="14" xfId="0" applyFont="1" applyFill="1" applyBorder="1"/>
    <xf numFmtId="0" fontId="19" fillId="6" borderId="22" xfId="0" applyFont="1" applyFill="1" applyBorder="1"/>
    <xf numFmtId="180" fontId="19" fillId="6" borderId="14" xfId="0" applyNumberFormat="1" applyFont="1" applyFill="1" applyBorder="1"/>
    <xf numFmtId="180" fontId="19" fillId="6" borderId="22" xfId="0" applyNumberFormat="1" applyFont="1" applyFill="1" applyBorder="1"/>
    <xf numFmtId="180" fontId="19" fillId="6" borderId="26" xfId="0" applyNumberFormat="1" applyFont="1" applyFill="1" applyBorder="1"/>
    <xf numFmtId="180" fontId="19" fillId="6" borderId="31" xfId="0" applyNumberFormat="1" applyFont="1" applyFill="1" applyBorder="1"/>
    <xf numFmtId="180" fontId="19" fillId="10" borderId="35" xfId="0" applyNumberFormat="1" applyFont="1" applyFill="1" applyBorder="1"/>
    <xf numFmtId="0" fontId="10" fillId="6" borderId="14" xfId="0" applyFont="1" applyFill="1" applyBorder="1" applyAlignment="1">
      <alignment horizontal="left" vertical="center" wrapText="1"/>
    </xf>
    <xf numFmtId="180" fontId="19" fillId="6" borderId="35" xfId="0" applyNumberFormat="1" applyFont="1" applyFill="1" applyBorder="1"/>
    <xf numFmtId="0" fontId="10" fillId="10" borderId="14" xfId="0" applyFont="1" applyFill="1" applyBorder="1" applyAlignment="1">
      <alignment horizontal="left" vertical="center" wrapText="1"/>
    </xf>
    <xf numFmtId="0" fontId="17" fillId="10" borderId="47" xfId="0" applyFont="1" applyFill="1" applyBorder="1" applyAlignment="1">
      <alignment horizontal="left" vertical="center"/>
    </xf>
    <xf numFmtId="0" fontId="19" fillId="10" borderId="36" xfId="0" applyFont="1" applyFill="1" applyBorder="1"/>
    <xf numFmtId="0" fontId="19" fillId="10" borderId="12" xfId="0" applyFont="1" applyFill="1" applyBorder="1"/>
    <xf numFmtId="0" fontId="19" fillId="10" borderId="47" xfId="0" applyFont="1" applyFill="1" applyBorder="1"/>
    <xf numFmtId="0" fontId="19" fillId="10" borderId="15" xfId="0" applyFont="1" applyFill="1" applyBorder="1"/>
    <xf numFmtId="180" fontId="19" fillId="10" borderId="36" xfId="0" applyNumberFormat="1" applyFont="1" applyFill="1" applyBorder="1"/>
    <xf numFmtId="180" fontId="19" fillId="10" borderId="12" xfId="0" applyNumberFormat="1" applyFont="1" applyFill="1" applyBorder="1"/>
    <xf numFmtId="180" fontId="19" fillId="10" borderId="47" xfId="0" applyNumberFormat="1" applyFont="1" applyFill="1" applyBorder="1"/>
    <xf numFmtId="180" fontId="19" fillId="10" borderId="46" xfId="0" applyNumberFormat="1" applyFont="1" applyFill="1" applyBorder="1"/>
    <xf numFmtId="0" fontId="10" fillId="6" borderId="12" xfId="0" applyFont="1" applyFill="1" applyBorder="1" applyAlignment="1">
      <alignment horizontal="left" vertical="center"/>
    </xf>
    <xf numFmtId="0" fontId="19" fillId="6" borderId="36" xfId="0" applyFont="1" applyFill="1" applyBorder="1"/>
    <xf numFmtId="0" fontId="19" fillId="6" borderId="12" xfId="0" applyFont="1" applyFill="1" applyBorder="1"/>
    <xf numFmtId="0" fontId="19" fillId="6" borderId="47" xfId="0" applyFont="1" applyFill="1" applyBorder="1"/>
    <xf numFmtId="0" fontId="19" fillId="6" borderId="15" xfId="0" applyFont="1" applyFill="1" applyBorder="1"/>
    <xf numFmtId="180" fontId="19" fillId="6" borderId="36" xfId="0" applyNumberFormat="1" applyFont="1" applyFill="1" applyBorder="1"/>
    <xf numFmtId="180" fontId="19" fillId="6" borderId="12" xfId="0" applyNumberFormat="1" applyFont="1" applyFill="1" applyBorder="1"/>
    <xf numFmtId="180" fontId="19" fillId="6" borderId="47" xfId="0" applyNumberFormat="1" applyFont="1" applyFill="1" applyBorder="1"/>
    <xf numFmtId="180" fontId="19" fillId="6" borderId="46" xfId="0" applyNumberFormat="1" applyFont="1" applyFill="1" applyBorder="1"/>
    <xf numFmtId="177" fontId="6" fillId="0" borderId="14" xfId="0" applyNumberFormat="1" applyFont="1" applyBorder="1" applyAlignment="1">
      <alignment horizontal="left" vertical="center"/>
    </xf>
    <xf numFmtId="180" fontId="6" fillId="0" borderId="14" xfId="0" applyNumberFormat="1" applyFont="1" applyBorder="1" applyAlignment="1">
      <alignment horizontal="left" vertical="center"/>
    </xf>
    <xf numFmtId="0" fontId="6" fillId="0" borderId="14" xfId="0" applyFont="1" applyBorder="1" applyAlignment="1">
      <alignment vertical="center"/>
    </xf>
    <xf numFmtId="0" fontId="54" fillId="0" borderId="0" xfId="0" applyFont="1"/>
    <xf numFmtId="0" fontId="19" fillId="9" borderId="138" xfId="0" applyFont="1" applyFill="1" applyBorder="1"/>
    <xf numFmtId="0" fontId="19" fillId="9" borderId="139" xfId="0" applyFont="1" applyFill="1" applyBorder="1"/>
    <xf numFmtId="0" fontId="19" fillId="9" borderId="140" xfId="0" applyFont="1" applyFill="1" applyBorder="1"/>
    <xf numFmtId="0" fontId="19" fillId="9" borderId="152" xfId="0" applyFont="1" applyFill="1" applyBorder="1"/>
    <xf numFmtId="180" fontId="19" fillId="9" borderId="152" xfId="0" applyNumberFormat="1" applyFont="1" applyFill="1" applyBorder="1"/>
    <xf numFmtId="180" fontId="19" fillId="9" borderId="138" xfId="0" applyNumberFormat="1" applyFont="1" applyFill="1" applyBorder="1"/>
    <xf numFmtId="180" fontId="19" fillId="9" borderId="139" xfId="0" applyNumberFormat="1" applyFont="1" applyFill="1" applyBorder="1"/>
    <xf numFmtId="180" fontId="19" fillId="9" borderId="137" xfId="0" applyNumberFormat="1" applyFont="1" applyFill="1" applyBorder="1"/>
    <xf numFmtId="0" fontId="17" fillId="5" borderId="22" xfId="0" applyFont="1" applyFill="1" applyBorder="1" applyAlignment="1">
      <alignment horizontal="left" vertical="center" wrapText="1"/>
    </xf>
    <xf numFmtId="0" fontId="10" fillId="9" borderId="138" xfId="0" applyFont="1" applyFill="1" applyBorder="1" applyAlignment="1">
      <alignment horizontal="left" vertical="center"/>
    </xf>
    <xf numFmtId="0" fontId="17" fillId="18" borderId="25" xfId="0" applyFont="1" applyFill="1" applyBorder="1" applyAlignment="1">
      <alignment horizontal="left" vertical="center"/>
    </xf>
    <xf numFmtId="0" fontId="17" fillId="6" borderId="25" xfId="0" applyFont="1" applyFill="1" applyBorder="1" applyAlignment="1">
      <alignment horizontal="left" vertical="center" wrapText="1"/>
    </xf>
    <xf numFmtId="0" fontId="10" fillId="0" borderId="0" xfId="2" applyFont="1" applyAlignment="1">
      <alignment horizontal="center" vertical="center" wrapText="1"/>
    </xf>
    <xf numFmtId="0" fontId="38" fillId="0" borderId="0" xfId="2" applyFont="1">
      <alignment vertical="center"/>
    </xf>
    <xf numFmtId="180" fontId="10" fillId="0" borderId="0" xfId="2" applyNumberFormat="1" applyFont="1">
      <alignment vertical="center"/>
    </xf>
    <xf numFmtId="190" fontId="50" fillId="0" borderId="14" xfId="2" applyNumberFormat="1" applyFont="1" applyBorder="1" applyAlignment="1">
      <alignment horizontal="right" vertical="center"/>
    </xf>
    <xf numFmtId="190" fontId="55" fillId="0" borderId="14" xfId="2" applyNumberFormat="1" applyFont="1" applyBorder="1">
      <alignment vertical="center"/>
    </xf>
    <xf numFmtId="0" fontId="38" fillId="0" borderId="0" xfId="2" applyFont="1" applyAlignment="1">
      <alignment horizontal="left" vertical="center"/>
    </xf>
    <xf numFmtId="190" fontId="50" fillId="0" borderId="0" xfId="2" applyNumberFormat="1" applyFont="1" applyAlignment="1">
      <alignment horizontal="right" vertical="center"/>
    </xf>
    <xf numFmtId="0" fontId="34" fillId="0" borderId="0" xfId="2" applyFont="1" applyAlignment="1">
      <alignment horizontal="left" vertical="center" wrapText="1"/>
    </xf>
    <xf numFmtId="180" fontId="19" fillId="0" borderId="0" xfId="2" applyNumberFormat="1" applyFont="1" applyAlignment="1">
      <alignment horizontal="center" vertical="center"/>
    </xf>
    <xf numFmtId="0" fontId="0" fillId="0" borderId="3" xfId="0" applyBorder="1" applyAlignment="1">
      <alignment horizontal="center" vertical="center"/>
    </xf>
    <xf numFmtId="0" fontId="44" fillId="5" borderId="0" xfId="2" applyFont="1" applyFill="1">
      <alignment vertical="center"/>
    </xf>
    <xf numFmtId="0" fontId="10" fillId="5" borderId="0" xfId="2" applyFont="1" applyFill="1">
      <alignment vertical="center"/>
    </xf>
    <xf numFmtId="0" fontId="10" fillId="17" borderId="40" xfId="2" applyFont="1" applyFill="1" applyBorder="1" applyAlignment="1">
      <alignment horizontal="right" vertical="top"/>
    </xf>
    <xf numFmtId="0" fontId="19" fillId="18" borderId="71" xfId="0" applyFont="1" applyFill="1" applyBorder="1"/>
    <xf numFmtId="0" fontId="19" fillId="18" borderId="51" xfId="0" applyFont="1" applyFill="1" applyBorder="1"/>
    <xf numFmtId="0" fontId="10" fillId="10" borderId="12" xfId="0" applyFont="1" applyFill="1" applyBorder="1" applyAlignment="1">
      <alignment horizontal="left" vertical="center"/>
    </xf>
    <xf numFmtId="0" fontId="19" fillId="18" borderId="0" xfId="0" applyFont="1" applyFill="1"/>
    <xf numFmtId="0" fontId="19" fillId="6" borderId="0" xfId="0" applyFont="1" applyFill="1"/>
    <xf numFmtId="0" fontId="17" fillId="10" borderId="22" xfId="0" applyFont="1" applyFill="1" applyBorder="1" applyAlignment="1">
      <alignment horizontal="left" vertical="center" wrapText="1"/>
    </xf>
    <xf numFmtId="0" fontId="19" fillId="10" borderId="0" xfId="0" applyFont="1" applyFill="1"/>
    <xf numFmtId="0" fontId="17" fillId="10" borderId="22" xfId="0" applyFont="1" applyFill="1" applyBorder="1" applyAlignment="1">
      <alignment horizontal="left" vertical="center"/>
    </xf>
    <xf numFmtId="0" fontId="10" fillId="10" borderId="14" xfId="0" applyFont="1" applyFill="1" applyBorder="1"/>
    <xf numFmtId="180" fontId="59" fillId="6" borderId="46" xfId="0" applyNumberFormat="1" applyFont="1" applyFill="1" applyBorder="1"/>
    <xf numFmtId="0" fontId="10" fillId="6" borderId="30" xfId="0" applyFont="1" applyFill="1" applyBorder="1" applyAlignment="1">
      <alignment horizontal="left" vertical="center"/>
    </xf>
    <xf numFmtId="0" fontId="10" fillId="6" borderId="30" xfId="0" applyFont="1" applyFill="1" applyBorder="1" applyAlignment="1">
      <alignment horizontal="left" vertical="center" wrapText="1"/>
    </xf>
    <xf numFmtId="0" fontId="17" fillId="6" borderId="19" xfId="0" applyFont="1" applyFill="1" applyBorder="1" applyAlignment="1">
      <alignment horizontal="left" vertical="center"/>
    </xf>
    <xf numFmtId="0" fontId="19" fillId="6" borderId="8" xfId="0" applyFont="1" applyFill="1" applyBorder="1"/>
    <xf numFmtId="0" fontId="19" fillId="6" borderId="30" xfId="0" applyFont="1" applyFill="1" applyBorder="1"/>
    <xf numFmtId="0" fontId="19" fillId="6" borderId="19" xfId="0" applyFont="1" applyFill="1" applyBorder="1"/>
    <xf numFmtId="0" fontId="19" fillId="6" borderId="7" xfId="0" applyFont="1" applyFill="1" applyBorder="1"/>
    <xf numFmtId="180" fontId="19" fillId="6" borderId="8" xfId="0" applyNumberFormat="1" applyFont="1" applyFill="1" applyBorder="1"/>
    <xf numFmtId="180" fontId="19" fillId="6" borderId="30" xfId="0" applyNumberFormat="1" applyFont="1" applyFill="1" applyBorder="1"/>
    <xf numFmtId="180" fontId="19" fillId="6" borderId="19" xfId="0" applyNumberFormat="1" applyFont="1" applyFill="1" applyBorder="1"/>
    <xf numFmtId="180" fontId="19" fillId="6" borderId="24" xfId="0" applyNumberFormat="1" applyFont="1" applyFill="1" applyBorder="1"/>
    <xf numFmtId="180" fontId="10" fillId="0" borderId="135" xfId="2" applyNumberFormat="1" applyFont="1" applyBorder="1" applyAlignment="1">
      <alignment horizontal="right" vertical="center"/>
    </xf>
    <xf numFmtId="180" fontId="34" fillId="0" borderId="1" xfId="2" applyNumberFormat="1" applyFont="1" applyBorder="1">
      <alignment vertical="center"/>
    </xf>
    <xf numFmtId="0" fontId="10" fillId="7" borderId="14" xfId="2" applyFont="1" applyFill="1" applyBorder="1" applyAlignment="1">
      <alignment horizontal="center" vertical="center"/>
    </xf>
    <xf numFmtId="0" fontId="10" fillId="7" borderId="1" xfId="2" applyFont="1" applyFill="1" applyBorder="1" applyAlignment="1">
      <alignment horizontal="center" vertical="center"/>
    </xf>
    <xf numFmtId="0" fontId="10" fillId="7" borderId="22" xfId="2" applyFont="1" applyFill="1" applyBorder="1" applyAlignment="1">
      <alignment horizontal="center" vertical="center"/>
    </xf>
    <xf numFmtId="0" fontId="10" fillId="7" borderId="12" xfId="2" applyFont="1" applyFill="1" applyBorder="1" applyAlignment="1">
      <alignment horizontal="center" vertical="center"/>
    </xf>
    <xf numFmtId="0" fontId="10" fillId="13" borderId="31" xfId="0" quotePrefix="1" applyFont="1" applyFill="1" applyBorder="1" applyAlignment="1">
      <alignment horizontal="center" vertical="center"/>
    </xf>
    <xf numFmtId="0" fontId="6" fillId="14" borderId="13" xfId="0" applyFont="1" applyFill="1" applyBorder="1" applyAlignment="1" applyProtection="1">
      <alignment horizontal="center" vertical="center"/>
      <protection locked="0"/>
    </xf>
    <xf numFmtId="0" fontId="15" fillId="13" borderId="31" xfId="0" quotePrefix="1" applyFont="1" applyFill="1" applyBorder="1" applyAlignment="1">
      <alignment horizontal="right" vertical="center"/>
    </xf>
    <xf numFmtId="0" fontId="15" fillId="13" borderId="8" xfId="0" quotePrefix="1" applyFont="1" applyFill="1" applyBorder="1" applyAlignment="1">
      <alignment horizontal="right" vertical="center"/>
    </xf>
    <xf numFmtId="0" fontId="61" fillId="13" borderId="32" xfId="0" quotePrefix="1" applyFont="1" applyFill="1" applyBorder="1" applyAlignment="1">
      <alignment horizontal="right" vertical="center"/>
    </xf>
    <xf numFmtId="0" fontId="62" fillId="13" borderId="32" xfId="0" quotePrefix="1" applyFont="1" applyFill="1" applyBorder="1" applyAlignment="1">
      <alignment horizontal="right" vertical="center"/>
    </xf>
    <xf numFmtId="180" fontId="19" fillId="9" borderId="51" xfId="0" applyNumberFormat="1" applyFont="1" applyFill="1" applyBorder="1"/>
    <xf numFmtId="180" fontId="19" fillId="5" borderId="43" xfId="0" applyNumberFormat="1" applyFont="1" applyFill="1" applyBorder="1"/>
    <xf numFmtId="180" fontId="19" fillId="9" borderId="10" xfId="0" applyNumberFormat="1" applyFont="1" applyFill="1" applyBorder="1"/>
    <xf numFmtId="0" fontId="19" fillId="6" borderId="153" xfId="0" applyFont="1" applyFill="1" applyBorder="1"/>
    <xf numFmtId="0" fontId="19" fillId="6" borderId="10" xfId="0" applyFont="1" applyFill="1" applyBorder="1"/>
    <xf numFmtId="0" fontId="19" fillId="6" borderId="17" xfId="0" applyFont="1" applyFill="1" applyBorder="1"/>
    <xf numFmtId="0" fontId="19" fillId="6" borderId="5" xfId="0" applyFont="1" applyFill="1" applyBorder="1"/>
    <xf numFmtId="180" fontId="19" fillId="6" borderId="153" xfId="0" applyNumberFormat="1" applyFont="1" applyFill="1" applyBorder="1"/>
    <xf numFmtId="180" fontId="19" fillId="6" borderId="10" xfId="0" applyNumberFormat="1" applyFont="1" applyFill="1" applyBorder="1"/>
    <xf numFmtId="180" fontId="19" fillId="6" borderId="17" xfId="0" applyNumberFormat="1" applyFont="1" applyFill="1" applyBorder="1"/>
    <xf numFmtId="180" fontId="19" fillId="6" borderId="16" xfId="0" applyNumberFormat="1" applyFont="1" applyFill="1" applyBorder="1"/>
    <xf numFmtId="0" fontId="15" fillId="13" borderId="11" xfId="0" quotePrefix="1" applyFont="1" applyFill="1" applyBorder="1" applyAlignment="1">
      <alignment horizontal="right" vertical="center"/>
    </xf>
    <xf numFmtId="0" fontId="19" fillId="19" borderId="0" xfId="0" applyFont="1" applyFill="1"/>
    <xf numFmtId="0" fontId="27" fillId="12" borderId="69" xfId="0" applyFont="1" applyFill="1" applyBorder="1" applyAlignment="1" applyProtection="1">
      <alignment horizontal="center" vertical="center"/>
      <protection locked="0"/>
    </xf>
    <xf numFmtId="0" fontId="6" fillId="14" borderId="162" xfId="0" applyFont="1" applyFill="1" applyBorder="1" applyAlignment="1" applyProtection="1">
      <alignment horizontal="center" vertical="center"/>
      <protection locked="0"/>
    </xf>
    <xf numFmtId="0" fontId="10" fillId="13" borderId="161" xfId="0" quotePrefix="1" applyFont="1" applyFill="1" applyBorder="1" applyAlignment="1">
      <alignment horizontal="center" vertical="center"/>
    </xf>
    <xf numFmtId="192" fontId="6" fillId="14" borderId="13" xfId="0" applyNumberFormat="1" applyFont="1" applyFill="1" applyBorder="1" applyAlignment="1">
      <alignment horizontal="center" vertical="center"/>
    </xf>
    <xf numFmtId="0" fontId="6" fillId="14" borderId="7" xfId="0" applyFont="1" applyFill="1" applyBorder="1" applyAlignment="1" applyProtection="1">
      <alignment horizontal="center" vertical="center"/>
      <protection locked="0"/>
    </xf>
    <xf numFmtId="0" fontId="17" fillId="18" borderId="25" xfId="0" applyFont="1" applyFill="1" applyBorder="1" applyAlignment="1">
      <alignment horizontal="left" vertical="center" wrapText="1"/>
    </xf>
    <xf numFmtId="0" fontId="10" fillId="19" borderId="1" xfId="0" applyFont="1" applyFill="1" applyBorder="1" applyAlignment="1">
      <alignment horizontal="left" vertical="center" wrapText="1"/>
    </xf>
    <xf numFmtId="0" fontId="17" fillId="19" borderId="25" xfId="0" applyFont="1" applyFill="1" applyBorder="1" applyAlignment="1">
      <alignment horizontal="left" vertical="center" wrapText="1"/>
    </xf>
    <xf numFmtId="0" fontId="10" fillId="10" borderId="14" xfId="0" applyFont="1" applyFill="1" applyBorder="1" applyAlignment="1">
      <alignment horizontal="left" vertical="center" shrinkToFit="1"/>
    </xf>
    <xf numFmtId="0" fontId="17" fillId="9" borderId="25" xfId="0" applyFont="1" applyFill="1" applyBorder="1" applyAlignment="1">
      <alignment horizontal="left" vertical="center"/>
    </xf>
    <xf numFmtId="0" fontId="0" fillId="9" borderId="47" xfId="0" applyFill="1" applyBorder="1" applyAlignment="1">
      <alignment horizontal="left" vertical="center"/>
    </xf>
    <xf numFmtId="0" fontId="0" fillId="9" borderId="139" xfId="0" applyFill="1" applyBorder="1" applyAlignment="1">
      <alignment horizontal="left" vertical="center"/>
    </xf>
    <xf numFmtId="0" fontId="0" fillId="18" borderId="25" xfId="0" applyFill="1" applyBorder="1" applyAlignment="1">
      <alignment horizontal="left" vertical="center"/>
    </xf>
    <xf numFmtId="0" fontId="0" fillId="19" borderId="22" xfId="0" applyFill="1" applyBorder="1" applyAlignment="1">
      <alignment horizontal="left" vertical="center"/>
    </xf>
    <xf numFmtId="0" fontId="0" fillId="18" borderId="22" xfId="0" applyFill="1" applyBorder="1" applyAlignment="1">
      <alignment horizontal="left" vertical="center"/>
    </xf>
    <xf numFmtId="0" fontId="0" fillId="9" borderId="25" xfId="0" applyFill="1" applyBorder="1" applyAlignment="1">
      <alignment horizontal="left" vertical="center"/>
    </xf>
    <xf numFmtId="0" fontId="0" fillId="5" borderId="47" xfId="0" applyFill="1" applyBorder="1" applyAlignment="1">
      <alignment horizontal="left" vertical="center"/>
    </xf>
    <xf numFmtId="0" fontId="10" fillId="6" borderId="9" xfId="0" applyFont="1" applyFill="1" applyBorder="1" applyAlignment="1">
      <alignment horizontal="left" vertical="center" wrapText="1"/>
    </xf>
    <xf numFmtId="0" fontId="17" fillId="6" borderId="28" xfId="0" applyFont="1" applyFill="1" applyBorder="1" applyAlignment="1">
      <alignment horizontal="left" vertical="center"/>
    </xf>
    <xf numFmtId="0" fontId="6" fillId="5" borderId="41" xfId="0" applyFont="1" applyFill="1" applyBorder="1" applyAlignment="1">
      <alignment horizontal="left" vertical="center"/>
    </xf>
    <xf numFmtId="0" fontId="6" fillId="5" borderId="39" xfId="0" applyFont="1" applyFill="1" applyBorder="1" applyAlignment="1">
      <alignment horizontal="left" vertical="center"/>
    </xf>
    <xf numFmtId="0" fontId="6" fillId="5" borderId="49" xfId="0" applyFont="1" applyFill="1" applyBorder="1" applyAlignment="1">
      <alignment horizontal="left" vertical="center"/>
    </xf>
    <xf numFmtId="0" fontId="10" fillId="0" borderId="34" xfId="0" applyFont="1" applyBorder="1" applyAlignment="1">
      <alignment horizontal="left" vertical="center" wrapText="1"/>
    </xf>
    <xf numFmtId="0" fontId="10" fillId="0" borderId="23" xfId="0" applyFont="1" applyBorder="1" applyAlignment="1">
      <alignment horizontal="left" vertical="center" wrapText="1"/>
    </xf>
    <xf numFmtId="0" fontId="10" fillId="0" borderId="72" xfId="0" applyFont="1" applyBorder="1" applyAlignment="1">
      <alignment horizontal="left" vertical="center" wrapText="1"/>
    </xf>
    <xf numFmtId="0" fontId="10" fillId="0" borderId="63" xfId="0" applyFont="1" applyBorder="1" applyAlignment="1">
      <alignment horizontal="left" vertical="center" wrapText="1"/>
    </xf>
    <xf numFmtId="0" fontId="10" fillId="0" borderId="72" xfId="0" applyFont="1" applyBorder="1" applyAlignment="1">
      <alignment horizontal="left" vertical="center"/>
    </xf>
    <xf numFmtId="0" fontId="10" fillId="0" borderId="63" xfId="0" applyFont="1" applyBorder="1" applyAlignment="1">
      <alignment horizontal="left" vertical="center"/>
    </xf>
    <xf numFmtId="0" fontId="10" fillId="0" borderId="37" xfId="0" applyFont="1" applyBorder="1" applyAlignment="1">
      <alignment horizontal="left" vertical="center" wrapText="1"/>
    </xf>
    <xf numFmtId="0" fontId="10" fillId="0" borderId="18" xfId="0" applyFont="1" applyBorder="1" applyAlignment="1">
      <alignment horizontal="left" vertical="center" wrapText="1"/>
    </xf>
    <xf numFmtId="0" fontId="10" fillId="0" borderId="42" xfId="0" applyFont="1" applyBorder="1" applyAlignment="1">
      <alignment horizontal="left" vertical="center" wrapText="1"/>
    </xf>
    <xf numFmtId="0" fontId="10" fillId="0" borderId="35" xfId="0" applyFont="1" applyBorder="1" applyAlignment="1">
      <alignment horizontal="left" vertical="center" wrapText="1"/>
    </xf>
    <xf numFmtId="0" fontId="10" fillId="0" borderId="42" xfId="0" applyFont="1" applyBorder="1" applyAlignment="1">
      <alignment horizontal="left" vertical="center"/>
    </xf>
    <xf numFmtId="0" fontId="10" fillId="0" borderId="35" xfId="0" applyFont="1" applyBorder="1" applyAlignment="1">
      <alignment horizontal="left" vertical="center"/>
    </xf>
    <xf numFmtId="0" fontId="10" fillId="0" borderId="34" xfId="0" applyFont="1" applyBorder="1" applyAlignment="1">
      <alignment horizontal="left" vertical="center" shrinkToFit="1"/>
    </xf>
    <xf numFmtId="0" fontId="10" fillId="0" borderId="23" xfId="0" applyFont="1" applyBorder="1" applyAlignment="1">
      <alignment horizontal="left" vertical="center" shrinkToFit="1"/>
    </xf>
    <xf numFmtId="0" fontId="10" fillId="0" borderId="48" xfId="0" applyFont="1" applyBorder="1" applyAlignment="1">
      <alignment horizontal="left" vertical="center" wrapText="1"/>
    </xf>
    <xf numFmtId="0" fontId="10" fillId="0" borderId="44" xfId="0" applyFont="1" applyBorder="1" applyAlignment="1">
      <alignment horizontal="left" vertical="center" wrapText="1"/>
    </xf>
    <xf numFmtId="0" fontId="34" fillId="0" borderId="34" xfId="0" applyFont="1" applyBorder="1" applyAlignment="1">
      <alignment horizontal="left" vertical="center" wrapText="1"/>
    </xf>
    <xf numFmtId="0" fontId="34" fillId="0" borderId="23" xfId="0" applyFont="1" applyBorder="1" applyAlignment="1">
      <alignment horizontal="left" vertical="center" wrapText="1"/>
    </xf>
    <xf numFmtId="0" fontId="10" fillId="0" borderId="38" xfId="0" applyFont="1" applyBorder="1" applyAlignment="1">
      <alignment horizontal="left" vertical="center" wrapText="1"/>
    </xf>
    <xf numFmtId="0" fontId="10" fillId="0" borderId="20" xfId="0" applyFont="1" applyBorder="1" applyAlignment="1">
      <alignment horizontal="left" vertical="center" wrapText="1"/>
    </xf>
    <xf numFmtId="0" fontId="35" fillId="0" borderId="0" xfId="0" applyFont="1" applyAlignment="1">
      <alignment horizontal="center" vertical="center" wrapText="1"/>
    </xf>
    <xf numFmtId="0" fontId="10" fillId="0" borderId="33" xfId="0" applyFont="1" applyBorder="1" applyAlignment="1">
      <alignment horizontal="center" vertical="center"/>
    </xf>
    <xf numFmtId="0" fontId="10" fillId="0" borderId="23" xfId="0" applyFont="1" applyBorder="1" applyAlignment="1">
      <alignment horizontal="center" vertical="center"/>
    </xf>
    <xf numFmtId="0" fontId="10" fillId="0" borderId="22" xfId="0" applyFont="1" applyBorder="1" applyAlignment="1">
      <alignment horizontal="left" vertical="center"/>
    </xf>
    <xf numFmtId="0" fontId="10" fillId="0" borderId="34" xfId="0" applyFont="1" applyBorder="1" applyAlignment="1">
      <alignment horizontal="left" vertical="center"/>
    </xf>
    <xf numFmtId="0" fontId="10" fillId="0" borderId="43" xfId="0" applyFont="1" applyBorder="1" applyAlignment="1">
      <alignment horizontal="left" vertical="center"/>
    </xf>
    <xf numFmtId="0" fontId="10" fillId="0" borderId="52" xfId="0" applyFont="1" applyBorder="1" applyAlignment="1">
      <alignment horizontal="center" vertical="center"/>
    </xf>
    <xf numFmtId="0" fontId="10" fillId="0" borderId="53" xfId="0" applyFont="1" applyBorder="1" applyAlignment="1">
      <alignment horizontal="center" vertical="center"/>
    </xf>
    <xf numFmtId="0" fontId="10" fillId="0" borderId="88" xfId="0" applyFont="1" applyBorder="1" applyAlignment="1">
      <alignment horizontal="left" vertical="center" wrapText="1"/>
    </xf>
    <xf numFmtId="0" fontId="10" fillId="0" borderId="53" xfId="0" applyFont="1" applyBorder="1" applyAlignment="1">
      <alignment horizontal="left" vertical="center" wrapText="1"/>
    </xf>
    <xf numFmtId="0" fontId="10" fillId="0" borderId="89" xfId="0" applyFont="1" applyBorder="1" applyAlignment="1">
      <alignment horizontal="left" vertical="center" wrapText="1"/>
    </xf>
    <xf numFmtId="0" fontId="10" fillId="0" borderId="93" xfId="0" applyFont="1" applyBorder="1" applyAlignment="1">
      <alignment horizontal="center" vertical="center"/>
    </xf>
    <xf numFmtId="0" fontId="10" fillId="0" borderId="44" xfId="0" applyFont="1" applyBorder="1" applyAlignment="1">
      <alignment horizontal="center" vertical="center"/>
    </xf>
    <xf numFmtId="0" fontId="10" fillId="0" borderId="47" xfId="0" applyFont="1" applyBorder="1" applyAlignment="1">
      <alignment horizontal="left" vertical="center"/>
    </xf>
    <xf numFmtId="0" fontId="10" fillId="0" borderId="48" xfId="0" applyFont="1" applyBorder="1" applyAlignment="1">
      <alignment horizontal="left" vertical="center"/>
    </xf>
    <xf numFmtId="0" fontId="10" fillId="0" borderId="67" xfId="0" applyFont="1" applyBorder="1" applyAlignment="1">
      <alignment horizontal="left" vertical="center"/>
    </xf>
    <xf numFmtId="0" fontId="10" fillId="13" borderId="29" xfId="0" applyFont="1" applyFill="1" applyBorder="1" applyAlignment="1">
      <alignment horizontal="center" vertical="center"/>
    </xf>
    <xf numFmtId="0" fontId="10" fillId="13" borderId="37" xfId="0" applyFont="1" applyFill="1" applyBorder="1" applyAlignment="1">
      <alignment horizontal="center" vertical="center"/>
    </xf>
    <xf numFmtId="0" fontId="10" fillId="13" borderId="18" xfId="0" applyFont="1" applyFill="1" applyBorder="1" applyAlignment="1">
      <alignment horizontal="center" vertical="center"/>
    </xf>
    <xf numFmtId="0" fontId="10" fillId="0" borderId="90" xfId="0" applyFont="1" applyBorder="1" applyAlignment="1">
      <alignment horizontal="center" vertical="center"/>
    </xf>
    <xf numFmtId="0" fontId="10" fillId="0" borderId="20" xfId="0" applyFont="1" applyBorder="1" applyAlignment="1">
      <alignment horizontal="center" vertical="center"/>
    </xf>
    <xf numFmtId="0" fontId="6" fillId="5" borderId="73" xfId="0" applyFont="1" applyFill="1" applyBorder="1" applyAlignment="1">
      <alignment horizontal="left" vertical="center"/>
    </xf>
    <xf numFmtId="0" fontId="10" fillId="0" borderId="23" xfId="0" applyFont="1" applyBorder="1" applyAlignment="1">
      <alignment horizontal="left" vertical="center"/>
    </xf>
    <xf numFmtId="0" fontId="10" fillId="0" borderId="30" xfId="0" applyFont="1" applyBorder="1" applyAlignment="1">
      <alignment horizontal="left" vertical="center" wrapText="1"/>
    </xf>
    <xf numFmtId="0" fontId="34" fillId="0" borderId="0" xfId="2" applyFont="1" applyAlignment="1">
      <alignment horizontal="left" vertical="top" wrapText="1"/>
    </xf>
    <xf numFmtId="0" fontId="10" fillId="17" borderId="0" xfId="2" applyFont="1" applyFill="1" applyAlignment="1">
      <alignment horizontal="left" vertical="top" wrapText="1"/>
    </xf>
    <xf numFmtId="0" fontId="10" fillId="17" borderId="92" xfId="2" applyFont="1" applyFill="1" applyBorder="1" applyAlignment="1">
      <alignment horizontal="left" vertical="top" wrapText="1"/>
    </xf>
    <xf numFmtId="0" fontId="34" fillId="17" borderId="0" xfId="2" applyFont="1" applyFill="1" applyAlignment="1">
      <alignment horizontal="left" vertical="top" wrapText="1"/>
    </xf>
    <xf numFmtId="0" fontId="34" fillId="17" borderId="92" xfId="2" applyFont="1" applyFill="1" applyBorder="1" applyAlignment="1">
      <alignment horizontal="left" vertical="top" wrapText="1"/>
    </xf>
    <xf numFmtId="191" fontId="10" fillId="17" borderId="0" xfId="2" applyNumberFormat="1" applyFont="1" applyFill="1" applyAlignment="1">
      <alignment horizontal="left" vertical="top" wrapText="1"/>
    </xf>
    <xf numFmtId="191" fontId="10" fillId="17" borderId="92" xfId="2" applyNumberFormat="1" applyFont="1" applyFill="1" applyBorder="1" applyAlignment="1">
      <alignment horizontal="left" vertical="top" wrapText="1"/>
    </xf>
    <xf numFmtId="0" fontId="34" fillId="17" borderId="73" xfId="2" applyFont="1" applyFill="1" applyBorder="1" applyAlignment="1">
      <alignment vertical="top" wrapText="1"/>
    </xf>
    <xf numFmtId="0" fontId="34" fillId="17" borderId="91" xfId="2" applyFont="1" applyFill="1" applyBorder="1" applyAlignment="1">
      <alignment vertical="top" wrapText="1"/>
    </xf>
    <xf numFmtId="0" fontId="38" fillId="0" borderId="0" xfId="2" applyFont="1" applyAlignment="1">
      <alignment horizontal="left" vertical="top"/>
    </xf>
    <xf numFmtId="0" fontId="10" fillId="7" borderId="14" xfId="2" applyFont="1" applyFill="1" applyBorder="1" applyAlignment="1">
      <alignment horizontal="center" vertical="center"/>
    </xf>
    <xf numFmtId="0" fontId="10" fillId="7" borderId="22" xfId="2" applyFont="1" applyFill="1" applyBorder="1" applyAlignment="1">
      <alignment horizontal="center" vertical="center"/>
    </xf>
    <xf numFmtId="0" fontId="38" fillId="0" borderId="0" xfId="2" applyFont="1" applyAlignment="1">
      <alignment horizontal="left" vertical="center"/>
    </xf>
    <xf numFmtId="0" fontId="19" fillId="0" borderId="62" xfId="2" applyFont="1" applyBorder="1" applyAlignment="1">
      <alignment horizontal="left" vertical="center"/>
    </xf>
    <xf numFmtId="0" fontId="19" fillId="0" borderId="64" xfId="2" applyFont="1" applyBorder="1" applyAlignment="1">
      <alignment horizontal="left" vertical="center"/>
    </xf>
    <xf numFmtId="0" fontId="19" fillId="0" borderId="102" xfId="2" applyFont="1" applyBorder="1" applyAlignment="1">
      <alignment horizontal="left" vertical="center"/>
    </xf>
    <xf numFmtId="0" fontId="19" fillId="0" borderId="103" xfId="2" applyFont="1" applyBorder="1" applyAlignment="1">
      <alignment horizontal="left" vertical="center"/>
    </xf>
    <xf numFmtId="0" fontId="34" fillId="0" borderId="47" xfId="2" applyFont="1" applyBorder="1" applyAlignment="1">
      <alignment horizontal="center" vertical="center"/>
    </xf>
    <xf numFmtId="0" fontId="34" fillId="0" borderId="99" xfId="2" applyFont="1" applyBorder="1" applyAlignment="1">
      <alignment horizontal="center" vertical="center"/>
    </xf>
    <xf numFmtId="0" fontId="34" fillId="0" borderId="100" xfId="2" applyFont="1" applyBorder="1" applyAlignment="1">
      <alignment horizontal="center" vertical="center"/>
    </xf>
    <xf numFmtId="0" fontId="34" fillId="0" borderId="68" xfId="2" applyFont="1" applyBorder="1" applyAlignment="1">
      <alignment horizontal="center" vertical="center"/>
    </xf>
    <xf numFmtId="0" fontId="10" fillId="7" borderId="104" xfId="2" applyFont="1" applyFill="1" applyBorder="1" applyAlignment="1">
      <alignment horizontal="center" vertical="center"/>
    </xf>
    <xf numFmtId="0" fontId="10" fillId="7" borderId="86" xfId="2" applyFont="1" applyFill="1" applyBorder="1" applyAlignment="1">
      <alignment horizontal="center" vertical="center"/>
    </xf>
    <xf numFmtId="0" fontId="10" fillId="7" borderId="87" xfId="2" applyFont="1" applyFill="1" applyBorder="1" applyAlignment="1">
      <alignment horizontal="center" vertical="center"/>
    </xf>
    <xf numFmtId="0" fontId="41" fillId="0" borderId="113" xfId="2" applyFont="1" applyBorder="1" applyAlignment="1">
      <alignment horizontal="left" vertical="center"/>
    </xf>
    <xf numFmtId="0" fontId="41" fillId="0" borderId="112" xfId="2" applyFont="1" applyBorder="1" applyAlignment="1">
      <alignment horizontal="left" vertical="center"/>
    </xf>
    <xf numFmtId="0" fontId="41" fillId="0" borderId="1" xfId="2" applyFont="1" applyBorder="1" applyAlignment="1">
      <alignment horizontal="left" vertical="center"/>
    </xf>
    <xf numFmtId="0" fontId="41" fillId="0" borderId="105" xfId="2" applyFont="1" applyBorder="1" applyAlignment="1">
      <alignment horizontal="left" vertical="center"/>
    </xf>
    <xf numFmtId="0" fontId="56" fillId="0" borderId="101" xfId="2" applyFont="1" applyBorder="1" applyAlignment="1">
      <alignment horizontal="left" vertical="center"/>
    </xf>
    <xf numFmtId="0" fontId="57" fillId="0" borderId="70" xfId="0" applyFont="1" applyBorder="1" applyAlignment="1">
      <alignment vertical="center"/>
    </xf>
    <xf numFmtId="0" fontId="34" fillId="0" borderId="48" xfId="2" applyFont="1" applyBorder="1" applyAlignment="1">
      <alignment horizontal="center" vertical="center"/>
    </xf>
    <xf numFmtId="0" fontId="34" fillId="0" borderId="160" xfId="2" applyFont="1" applyBorder="1" applyAlignment="1">
      <alignment horizontal="center" vertical="center"/>
    </xf>
    <xf numFmtId="0" fontId="34" fillId="0" borderId="48" xfId="2" applyFont="1" applyBorder="1" applyAlignment="1">
      <alignment horizontal="right" vertical="center"/>
    </xf>
    <xf numFmtId="0" fontId="34" fillId="0" borderId="29" xfId="2" applyFont="1" applyBorder="1" applyAlignment="1">
      <alignment horizontal="center" vertical="center"/>
    </xf>
    <xf numFmtId="0" fontId="34" fillId="0" borderId="18" xfId="2" applyFont="1" applyBorder="1" applyAlignment="1">
      <alignment horizontal="center" vertical="center"/>
    </xf>
    <xf numFmtId="0" fontId="34" fillId="0" borderId="33" xfId="2" applyFont="1" applyBorder="1" applyAlignment="1">
      <alignment horizontal="center" vertical="center"/>
    </xf>
    <xf numFmtId="0" fontId="34" fillId="0" borderId="23" xfId="2" applyFont="1" applyBorder="1" applyAlignment="1">
      <alignment horizontal="center" vertical="center"/>
    </xf>
    <xf numFmtId="0" fontId="34" fillId="0" borderId="90" xfId="2" applyFont="1" applyBorder="1" applyAlignment="1">
      <alignment horizontal="center" vertical="center"/>
    </xf>
    <xf numFmtId="0" fontId="34" fillId="0" borderId="20" xfId="2" applyFont="1" applyBorder="1" applyAlignment="1">
      <alignment horizontal="center" vertical="center"/>
    </xf>
    <xf numFmtId="0" fontId="34" fillId="0" borderId="123" xfId="2" applyFont="1" applyBorder="1">
      <alignment vertical="center"/>
    </xf>
    <xf numFmtId="0" fontId="34" fillId="0" borderId="124" xfId="2" applyFont="1" applyBorder="1">
      <alignment vertical="center"/>
    </xf>
    <xf numFmtId="0" fontId="34" fillId="0" borderId="127" xfId="2" applyFont="1" applyBorder="1">
      <alignment vertical="center"/>
    </xf>
    <xf numFmtId="0" fontId="34" fillId="0" borderId="125" xfId="2" applyFont="1" applyBorder="1">
      <alignment vertical="center"/>
    </xf>
    <xf numFmtId="0" fontId="34" fillId="0" borderId="126" xfId="2" applyFont="1" applyBorder="1">
      <alignment vertical="center"/>
    </xf>
    <xf numFmtId="0" fontId="34" fillId="0" borderId="128" xfId="2" applyFont="1" applyBorder="1">
      <alignment vertical="center"/>
    </xf>
    <xf numFmtId="0" fontId="40" fillId="0" borderId="0" xfId="2" applyFont="1" applyAlignment="1">
      <alignment horizontal="center" vertical="center"/>
    </xf>
    <xf numFmtId="0" fontId="34" fillId="0" borderId="17" xfId="2" applyFont="1" applyBorder="1" applyAlignment="1">
      <alignment horizontal="left" vertical="center" wrapText="1"/>
    </xf>
    <xf numFmtId="0" fontId="10" fillId="0" borderId="37" xfId="0" applyFont="1" applyBorder="1" applyAlignment="1">
      <alignment vertical="center" wrapText="1"/>
    </xf>
    <xf numFmtId="0" fontId="10" fillId="0" borderId="66" xfId="0" applyFont="1" applyBorder="1" applyAlignment="1">
      <alignment vertical="center" wrapText="1"/>
    </xf>
    <xf numFmtId="0" fontId="34" fillId="0" borderId="22" xfId="2" applyFont="1" applyBorder="1" applyAlignment="1">
      <alignment horizontal="left" vertical="center"/>
    </xf>
    <xf numFmtId="0" fontId="34" fillId="0" borderId="34" xfId="2" applyFont="1" applyBorder="1" applyAlignment="1">
      <alignment horizontal="left" vertical="center"/>
    </xf>
    <xf numFmtId="0" fontId="34" fillId="0" borderId="43" xfId="2" applyFont="1" applyBorder="1" applyAlignment="1">
      <alignment horizontal="left" vertical="center"/>
    </xf>
    <xf numFmtId="0" fontId="34" fillId="0" borderId="19" xfId="2" applyFont="1" applyBorder="1" applyAlignment="1">
      <alignment horizontal="left" vertical="center"/>
    </xf>
    <xf numFmtId="0" fontId="34" fillId="0" borderId="38" xfId="2" applyFont="1" applyBorder="1" applyAlignment="1">
      <alignment horizontal="left" vertical="center"/>
    </xf>
    <xf numFmtId="0" fontId="34" fillId="0" borderId="45" xfId="2" applyFont="1" applyBorder="1" applyAlignment="1">
      <alignment horizontal="left" vertical="center"/>
    </xf>
    <xf numFmtId="180" fontId="34" fillId="15" borderId="129" xfId="2" applyNumberFormat="1" applyFont="1" applyFill="1" applyBorder="1" applyAlignment="1">
      <alignment horizontal="center" vertical="center"/>
    </xf>
    <xf numFmtId="180" fontId="34" fillId="15" borderId="154" xfId="2" applyNumberFormat="1" applyFont="1" applyFill="1" applyBorder="1" applyAlignment="1">
      <alignment horizontal="center" vertical="center"/>
    </xf>
    <xf numFmtId="180" fontId="34" fillId="0" borderId="0" xfId="2" applyNumberFormat="1" applyFont="1" applyAlignment="1">
      <alignment horizontal="center" vertical="center" wrapText="1"/>
    </xf>
    <xf numFmtId="180" fontId="34" fillId="0" borderId="0" xfId="2" applyNumberFormat="1" applyFont="1" applyAlignment="1">
      <alignment horizontal="center" vertical="center"/>
    </xf>
    <xf numFmtId="0" fontId="10" fillId="0" borderId="0" xfId="2" applyFont="1" applyAlignment="1">
      <alignment horizontal="left" vertical="center" wrapText="1"/>
    </xf>
    <xf numFmtId="180" fontId="41" fillId="0" borderId="0" xfId="2" applyNumberFormat="1" applyFont="1" applyAlignment="1">
      <alignment horizontal="center" vertical="center" wrapText="1"/>
    </xf>
    <xf numFmtId="0" fontId="41" fillId="0" borderId="0" xfId="2" applyFont="1" applyAlignment="1">
      <alignment horizontal="center" vertical="center" wrapText="1"/>
    </xf>
    <xf numFmtId="180" fontId="19" fillId="0" borderId="83" xfId="2" applyNumberFormat="1" applyFont="1" applyBorder="1" applyAlignment="1">
      <alignment horizontal="center" vertical="center"/>
    </xf>
    <xf numFmtId="180" fontId="19" fillId="0" borderId="84" xfId="2" applyNumberFormat="1" applyFont="1" applyBorder="1" applyAlignment="1">
      <alignment horizontal="center" vertical="center"/>
    </xf>
    <xf numFmtId="0" fontId="34" fillId="7" borderId="22" xfId="2" applyFont="1" applyFill="1" applyBorder="1" applyAlignment="1">
      <alignment horizontal="left" vertical="center" wrapText="1"/>
    </xf>
    <xf numFmtId="0" fontId="34" fillId="7" borderId="23" xfId="2" applyFont="1" applyFill="1" applyBorder="1" applyAlignment="1">
      <alignment horizontal="left" vertical="center"/>
    </xf>
    <xf numFmtId="0" fontId="36" fillId="0" borderId="130" xfId="2" applyFont="1" applyBorder="1" applyAlignment="1">
      <alignment horizontal="left" vertical="center"/>
    </xf>
    <xf numFmtId="0" fontId="36" fillId="0" borderId="131" xfId="2" applyFont="1" applyBorder="1" applyAlignment="1">
      <alignment horizontal="left" vertical="center"/>
    </xf>
    <xf numFmtId="0" fontId="36" fillId="0" borderId="132" xfId="2" applyFont="1" applyBorder="1" applyAlignment="1">
      <alignment horizontal="left" vertical="center"/>
    </xf>
    <xf numFmtId="0" fontId="36" fillId="0" borderId="149" xfId="2" applyFont="1" applyBorder="1" applyAlignment="1">
      <alignment horizontal="left" vertical="center"/>
    </xf>
    <xf numFmtId="0" fontId="36" fillId="0" borderId="150" xfId="2" applyFont="1" applyBorder="1" applyAlignment="1">
      <alignment horizontal="left" vertical="center"/>
    </xf>
    <xf numFmtId="0" fontId="36" fillId="17" borderId="40" xfId="2" applyFont="1" applyFill="1" applyBorder="1" applyAlignment="1">
      <alignment horizontal="left" vertical="top"/>
    </xf>
    <xf numFmtId="0" fontId="36" fillId="17" borderId="0" xfId="2" applyFont="1" applyFill="1" applyAlignment="1">
      <alignment horizontal="left" vertical="top"/>
    </xf>
    <xf numFmtId="0" fontId="36" fillId="17" borderId="92" xfId="2" applyFont="1" applyFill="1" applyBorder="1" applyAlignment="1">
      <alignment horizontal="left" vertical="top"/>
    </xf>
    <xf numFmtId="0" fontId="34" fillId="0" borderId="0" xfId="2" applyFont="1" applyAlignment="1">
      <alignment horizontal="left" vertical="center"/>
    </xf>
    <xf numFmtId="0" fontId="34" fillId="0" borderId="0" xfId="2" applyFont="1" applyAlignment="1">
      <alignment horizontal="left" vertical="center" wrapText="1"/>
    </xf>
    <xf numFmtId="180" fontId="19" fillId="0" borderId="0" xfId="2" applyNumberFormat="1" applyFont="1" applyAlignment="1">
      <alignment horizontal="center" vertical="center"/>
    </xf>
    <xf numFmtId="0" fontId="38" fillId="0" borderId="133" xfId="2" applyFont="1" applyBorder="1" applyAlignment="1">
      <alignment horizontal="left" vertical="center"/>
    </xf>
    <xf numFmtId="0" fontId="38" fillId="0" borderId="81" xfId="2" applyFont="1" applyBorder="1" applyAlignment="1">
      <alignment horizontal="left" vertical="center"/>
    </xf>
    <xf numFmtId="0" fontId="38" fillId="0" borderId="82" xfId="2" applyFont="1" applyBorder="1" applyAlignment="1">
      <alignment horizontal="left" vertical="center"/>
    </xf>
    <xf numFmtId="0" fontId="34" fillId="7" borderId="158" xfId="2" applyFont="1" applyFill="1" applyBorder="1" applyAlignment="1">
      <alignment horizontal="left" vertical="center"/>
    </xf>
    <xf numFmtId="0" fontId="34" fillId="7" borderId="159" xfId="2" applyFont="1" applyFill="1" applyBorder="1" applyAlignment="1">
      <alignment horizontal="left" vertical="center"/>
    </xf>
    <xf numFmtId="0" fontId="34" fillId="0" borderId="141" xfId="2" applyFont="1" applyBorder="1">
      <alignment vertical="center"/>
    </xf>
    <xf numFmtId="0" fontId="34" fillId="0" borderId="142" xfId="2" applyFont="1" applyBorder="1">
      <alignment vertical="center"/>
    </xf>
    <xf numFmtId="0" fontId="34" fillId="0" borderId="143" xfId="2" applyFont="1" applyBorder="1">
      <alignment vertical="center"/>
    </xf>
    <xf numFmtId="180" fontId="10" fillId="15" borderId="129" xfId="2" applyNumberFormat="1" applyFont="1" applyFill="1" applyBorder="1" applyAlignment="1">
      <alignment horizontal="center" vertical="center"/>
    </xf>
    <xf numFmtId="180" fontId="10" fillId="15" borderId="144" xfId="2" applyNumberFormat="1" applyFont="1" applyFill="1" applyBorder="1" applyAlignment="1">
      <alignment horizontal="center" vertical="center"/>
    </xf>
    <xf numFmtId="0" fontId="10" fillId="0" borderId="134" xfId="2" applyFont="1" applyBorder="1" applyAlignment="1">
      <alignment horizontal="left" vertical="center"/>
    </xf>
    <xf numFmtId="0" fontId="10" fillId="0" borderId="85" xfId="2" applyFont="1" applyBorder="1" applyAlignment="1">
      <alignment horizontal="left" vertical="center"/>
    </xf>
    <xf numFmtId="0" fontId="10" fillId="0" borderId="135" xfId="2" applyFont="1" applyBorder="1" applyAlignment="1">
      <alignment horizontal="left" vertical="center"/>
    </xf>
    <xf numFmtId="0" fontId="10" fillId="0" borderId="121" xfId="2" applyFont="1" applyBorder="1" applyAlignment="1">
      <alignment horizontal="left" vertical="center"/>
    </xf>
    <xf numFmtId="0" fontId="10" fillId="0" borderId="122" xfId="2" applyFont="1" applyBorder="1" applyAlignment="1">
      <alignment horizontal="left" vertical="center"/>
    </xf>
    <xf numFmtId="0" fontId="10" fillId="0" borderId="156" xfId="2" applyFont="1" applyBorder="1" applyAlignment="1">
      <alignment horizontal="left" vertical="center"/>
    </xf>
    <xf numFmtId="0" fontId="38" fillId="17" borderId="52" xfId="2" applyFont="1" applyFill="1" applyBorder="1" applyAlignment="1">
      <alignment vertical="top"/>
    </xf>
    <xf numFmtId="0" fontId="38" fillId="17" borderId="53" xfId="2" applyFont="1" applyFill="1" applyBorder="1" applyAlignment="1">
      <alignment vertical="top"/>
    </xf>
    <xf numFmtId="0" fontId="38" fillId="17" borderId="89" xfId="2" applyFont="1" applyFill="1" applyBorder="1" applyAlignment="1">
      <alignment vertical="top"/>
    </xf>
    <xf numFmtId="0" fontId="10" fillId="0" borderId="53" xfId="2" applyFont="1" applyBorder="1">
      <alignment vertical="center"/>
    </xf>
    <xf numFmtId="0" fontId="10" fillId="0" borderId="145" xfId="2" applyFont="1" applyBorder="1" applyAlignment="1">
      <alignment horizontal="left" vertical="center"/>
    </xf>
    <xf numFmtId="0" fontId="10" fillId="0" borderId="146" xfId="2" applyFont="1" applyBorder="1" applyAlignment="1">
      <alignment horizontal="left" vertical="center"/>
    </xf>
    <xf numFmtId="0" fontId="10" fillId="0" borderId="147" xfId="2" applyFont="1" applyBorder="1" applyAlignment="1">
      <alignment horizontal="left" vertical="center"/>
    </xf>
    <xf numFmtId="0" fontId="10" fillId="0" borderId="0" xfId="2" applyFont="1" applyAlignment="1">
      <alignment horizontal="left" vertical="center"/>
    </xf>
    <xf numFmtId="0" fontId="10" fillId="0" borderId="0" xfId="0" applyFont="1" applyAlignment="1">
      <alignment horizontal="left"/>
    </xf>
    <xf numFmtId="0" fontId="58" fillId="0" borderId="0" xfId="0" applyFont="1" applyAlignment="1">
      <alignment horizontal="left"/>
    </xf>
    <xf numFmtId="180" fontId="0" fillId="0" borderId="0" xfId="0" applyNumberFormat="1" applyAlignment="1">
      <alignment horizontal="left"/>
    </xf>
    <xf numFmtId="0" fontId="0" fillId="0" borderId="0" xfId="0" applyAlignment="1">
      <alignment horizontal="left"/>
    </xf>
    <xf numFmtId="0" fontId="0" fillId="11" borderId="41" xfId="0" applyFill="1" applyBorder="1" applyAlignment="1">
      <alignment horizontal="center" vertical="center"/>
    </xf>
    <xf numFmtId="0" fontId="0" fillId="11" borderId="39" xfId="0" applyFill="1" applyBorder="1" applyAlignment="1">
      <alignment horizontal="center" vertical="center"/>
    </xf>
    <xf numFmtId="0" fontId="0" fillId="11" borderId="49" xfId="0" applyFill="1" applyBorder="1" applyAlignment="1">
      <alignment horizontal="center" vertical="center"/>
    </xf>
    <xf numFmtId="0" fontId="51" fillId="10" borderId="41" xfId="0" applyFont="1" applyFill="1" applyBorder="1" applyAlignment="1">
      <alignment horizontal="center"/>
    </xf>
    <xf numFmtId="0" fontId="51" fillId="10" borderId="39" xfId="0" applyFont="1" applyFill="1" applyBorder="1" applyAlignment="1">
      <alignment horizontal="center"/>
    </xf>
    <xf numFmtId="0" fontId="51" fillId="10" borderId="49" xfId="0" applyFont="1" applyFill="1" applyBorder="1" applyAlignment="1">
      <alignment horizontal="center"/>
    </xf>
    <xf numFmtId="0" fontId="0" fillId="11" borderId="41" xfId="0" applyFill="1" applyBorder="1" applyAlignment="1">
      <alignment horizontal="center"/>
    </xf>
    <xf numFmtId="0" fontId="0" fillId="11" borderId="39" xfId="0" applyFill="1" applyBorder="1" applyAlignment="1">
      <alignment horizontal="center"/>
    </xf>
    <xf numFmtId="0" fontId="0" fillId="11" borderId="49" xfId="0" applyFill="1" applyBorder="1" applyAlignment="1">
      <alignment horizontal="center"/>
    </xf>
    <xf numFmtId="0" fontId="0" fillId="10" borderId="41" xfId="0" applyFill="1" applyBorder="1" applyAlignment="1">
      <alignment horizontal="center"/>
    </xf>
    <xf numFmtId="0" fontId="0" fillId="10" borderId="39" xfId="0" applyFill="1" applyBorder="1" applyAlignment="1">
      <alignment horizontal="center"/>
    </xf>
    <xf numFmtId="0" fontId="0" fillId="10" borderId="49" xfId="0" applyFill="1" applyBorder="1" applyAlignment="1">
      <alignment horizontal="center"/>
    </xf>
    <xf numFmtId="0" fontId="0" fillId="2" borderId="41" xfId="0" applyFill="1" applyBorder="1" applyAlignment="1">
      <alignment horizontal="center"/>
    </xf>
    <xf numFmtId="0" fontId="0" fillId="2" borderId="39" xfId="0" applyFill="1" applyBorder="1" applyAlignment="1">
      <alignment horizontal="center"/>
    </xf>
    <xf numFmtId="0" fontId="0" fillId="2" borderId="49" xfId="0" applyFill="1" applyBorder="1" applyAlignment="1">
      <alignment horizontal="center"/>
    </xf>
    <xf numFmtId="0" fontId="51" fillId="3" borderId="41" xfId="0" applyFont="1" applyFill="1" applyBorder="1" applyAlignment="1">
      <alignment horizontal="center"/>
    </xf>
    <xf numFmtId="0" fontId="51" fillId="3" borderId="39" xfId="0" applyFont="1" applyFill="1" applyBorder="1" applyAlignment="1">
      <alignment horizontal="center"/>
    </xf>
    <xf numFmtId="0" fontId="51" fillId="3" borderId="49" xfId="0" applyFont="1" applyFill="1" applyBorder="1" applyAlignment="1">
      <alignment horizontal="center"/>
    </xf>
    <xf numFmtId="0" fontId="6" fillId="0" borderId="22" xfId="0" applyFont="1" applyBorder="1" applyAlignment="1">
      <alignment horizontal="left" vertical="center"/>
    </xf>
    <xf numFmtId="0" fontId="6" fillId="0" borderId="23" xfId="0" applyFont="1" applyBorder="1" applyAlignment="1">
      <alignment horizontal="left" vertical="center"/>
    </xf>
    <xf numFmtId="0" fontId="28" fillId="0" borderId="22" xfId="0" applyFont="1" applyBorder="1" applyAlignment="1">
      <alignment horizontal="left" vertical="center" wrapText="1"/>
    </xf>
    <xf numFmtId="0" fontId="28" fillId="0" borderId="23" xfId="0" applyFont="1" applyBorder="1" applyAlignment="1">
      <alignment horizontal="left" vertical="center" wrapText="1"/>
    </xf>
    <xf numFmtId="0" fontId="59" fillId="0" borderId="22" xfId="0" applyFont="1" applyBorder="1" applyAlignment="1">
      <alignment horizontal="left" vertical="center"/>
    </xf>
    <xf numFmtId="0" fontId="59" fillId="0" borderId="23" xfId="0" applyFont="1" applyBorder="1" applyAlignment="1">
      <alignment horizontal="left" vertical="center"/>
    </xf>
    <xf numFmtId="0" fontId="59" fillId="0" borderId="30" xfId="0" applyFont="1" applyBorder="1" applyAlignment="1">
      <alignment horizontal="left" vertical="center" wrapText="1"/>
    </xf>
    <xf numFmtId="0" fontId="45" fillId="0" borderId="29" xfId="0" applyFont="1" applyBorder="1" applyAlignment="1">
      <alignment horizontal="left"/>
    </xf>
    <xf numFmtId="0" fontId="45" fillId="0" borderId="37" xfId="0" applyFont="1" applyBorder="1" applyAlignment="1">
      <alignment horizontal="left"/>
    </xf>
    <xf numFmtId="0" fontId="45" fillId="0" borderId="94" xfId="0" applyFont="1" applyBorder="1" applyAlignment="1">
      <alignment horizontal="left"/>
    </xf>
    <xf numFmtId="0" fontId="45" fillId="0" borderId="73" xfId="0" applyFont="1" applyBorder="1" applyAlignment="1">
      <alignment horizontal="left"/>
    </xf>
    <xf numFmtId="0" fontId="29" fillId="0" borderId="22" xfId="0" applyFont="1" applyBorder="1" applyAlignment="1">
      <alignment horizontal="left" vertical="center" wrapText="1"/>
    </xf>
    <xf numFmtId="0" fontId="29" fillId="0" borderId="23" xfId="0" applyFont="1" applyBorder="1" applyAlignment="1">
      <alignment horizontal="left" vertical="center" wrapText="1"/>
    </xf>
    <xf numFmtId="0" fontId="18" fillId="0" borderId="47" xfId="0" applyFont="1" applyBorder="1" applyAlignment="1">
      <alignment horizontal="left" vertical="center" wrapText="1"/>
    </xf>
    <xf numFmtId="0" fontId="18" fillId="0" borderId="44" xfId="0" applyFont="1" applyBorder="1" applyAlignment="1">
      <alignment horizontal="left" vertical="center" wrapText="1"/>
    </xf>
    <xf numFmtId="0" fontId="59" fillId="0" borderId="14" xfId="0" applyFont="1" applyBorder="1" applyAlignment="1">
      <alignment horizontal="left" vertical="center" wrapText="1"/>
    </xf>
    <xf numFmtId="0" fontId="0" fillId="5" borderId="11" xfId="0" applyFill="1" applyBorder="1" applyAlignment="1">
      <alignment horizontal="center" vertical="center"/>
    </xf>
    <xf numFmtId="0" fontId="0" fillId="6" borderId="52" xfId="0" applyFill="1" applyBorder="1" applyAlignment="1">
      <alignment horizontal="center" vertical="center"/>
    </xf>
    <xf numFmtId="0" fontId="0" fillId="6" borderId="117" xfId="0" applyFill="1" applyBorder="1" applyAlignment="1">
      <alignment horizontal="center" vertical="center"/>
    </xf>
    <xf numFmtId="0" fontId="0" fillId="6" borderId="40" xfId="0" applyFill="1" applyBorder="1" applyAlignment="1">
      <alignment horizontal="center" vertical="center"/>
    </xf>
    <xf numFmtId="0" fontId="0" fillId="6" borderId="118" xfId="0" applyFill="1" applyBorder="1" applyAlignment="1">
      <alignment horizontal="center" vertical="center"/>
    </xf>
    <xf numFmtId="0" fontId="0" fillId="6" borderId="94" xfId="0" applyFill="1" applyBorder="1" applyAlignment="1">
      <alignment horizontal="center" vertical="center"/>
    </xf>
    <xf numFmtId="0" fontId="0" fillId="6" borderId="95" xfId="0" applyFill="1" applyBorder="1" applyAlignment="1">
      <alignment horizontal="center" vertical="center"/>
    </xf>
    <xf numFmtId="0" fontId="29" fillId="0" borderId="74" xfId="0" applyFont="1" applyBorder="1" applyAlignment="1">
      <alignment horizontal="left" vertical="center" wrapText="1"/>
    </xf>
    <xf numFmtId="0" fontId="29" fillId="0" borderId="63" xfId="0" applyFont="1" applyBorder="1" applyAlignment="1">
      <alignment horizontal="left" vertical="center" wrapText="1"/>
    </xf>
    <xf numFmtId="0" fontId="0" fillId="0" borderId="3" xfId="0" applyBorder="1" applyAlignment="1">
      <alignment horizontal="center" vertical="center" wrapText="1"/>
    </xf>
    <xf numFmtId="0" fontId="0" fillId="0" borderId="3" xfId="0" applyBorder="1" applyAlignment="1">
      <alignment horizontal="center" vertical="center"/>
    </xf>
    <xf numFmtId="0" fontId="29" fillId="0" borderId="22" xfId="0" applyFont="1" applyBorder="1" applyAlignment="1">
      <alignment horizontal="left" vertical="center" shrinkToFit="1"/>
    </xf>
    <xf numFmtId="0" fontId="29" fillId="0" borderId="23" xfId="0" applyFont="1" applyBorder="1" applyAlignment="1">
      <alignment horizontal="left" vertical="center" shrinkToFit="1"/>
    </xf>
    <xf numFmtId="0" fontId="29" fillId="0" borderId="22" xfId="0" applyFont="1" applyBorder="1" applyAlignment="1">
      <alignment vertical="center" wrapText="1"/>
    </xf>
    <xf numFmtId="0" fontId="29" fillId="0" borderId="23" xfId="0" applyFont="1" applyBorder="1" applyAlignment="1">
      <alignment vertical="center" wrapText="1"/>
    </xf>
    <xf numFmtId="0" fontId="29" fillId="0" borderId="114" xfId="0" applyFont="1" applyBorder="1" applyAlignment="1">
      <alignment horizontal="left" vertical="center" wrapText="1"/>
    </xf>
    <xf numFmtId="0" fontId="29" fillId="0" borderId="115" xfId="0" applyFont="1" applyBorder="1" applyAlignment="1">
      <alignment horizontal="left" vertical="center" wrapText="1"/>
    </xf>
    <xf numFmtId="0" fontId="18" fillId="0" borderId="22" xfId="0" applyFont="1" applyBorder="1" applyAlignment="1">
      <alignment horizontal="left" vertical="center"/>
    </xf>
    <xf numFmtId="0" fontId="18" fillId="0" borderId="23" xfId="0" applyFont="1" applyBorder="1" applyAlignment="1">
      <alignment horizontal="left" vertical="center"/>
    </xf>
    <xf numFmtId="0" fontId="7" fillId="0" borderId="0" xfId="0" applyFont="1" applyAlignment="1">
      <alignment horizontal="left" vertical="top"/>
    </xf>
    <xf numFmtId="0" fontId="10" fillId="5" borderId="9" xfId="0" applyFont="1" applyFill="1" applyBorder="1" applyAlignment="1">
      <alignment horizontal="center" vertical="center" wrapText="1"/>
    </xf>
    <xf numFmtId="0" fontId="10" fillId="5" borderId="136" xfId="0" applyFont="1" applyFill="1" applyBorder="1" applyAlignment="1">
      <alignment horizontal="center" vertical="center" wrapText="1"/>
    </xf>
    <xf numFmtId="0" fontId="10" fillId="5" borderId="54" xfId="0" applyFont="1" applyFill="1" applyBorder="1" applyAlignment="1">
      <alignment horizontal="center" vertical="center" wrapText="1"/>
    </xf>
    <xf numFmtId="0" fontId="23" fillId="0" borderId="0" xfId="0" applyFont="1" applyAlignment="1">
      <alignment horizontal="left" vertical="top"/>
    </xf>
    <xf numFmtId="0" fontId="8" fillId="0" borderId="34" xfId="0" applyFont="1" applyBorder="1" applyAlignment="1">
      <alignment horizontal="left" vertical="center"/>
    </xf>
    <xf numFmtId="0" fontId="8" fillId="0" borderId="23" xfId="0" applyFont="1" applyBorder="1" applyAlignment="1">
      <alignment horizontal="left" vertical="center"/>
    </xf>
    <xf numFmtId="0" fontId="0" fillId="0" borderId="34" xfId="0" applyBorder="1" applyAlignment="1">
      <alignment horizontal="left" vertical="center"/>
    </xf>
    <xf numFmtId="0" fontId="0" fillId="0" borderId="23" xfId="0" applyBorder="1" applyAlignment="1">
      <alignment horizontal="left" vertical="center"/>
    </xf>
    <xf numFmtId="0" fontId="13" fillId="0" borderId="22" xfId="0" applyFont="1" applyBorder="1" applyAlignment="1">
      <alignment horizontal="center" vertical="center"/>
    </xf>
    <xf numFmtId="0" fontId="13" fillId="0" borderId="23" xfId="0" applyFont="1"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horizontal="center" vertical="center"/>
    </xf>
    <xf numFmtId="0" fontId="20" fillId="0" borderId="22" xfId="0" applyFont="1" applyBorder="1" applyAlignment="1">
      <alignment horizontal="center" vertical="center"/>
    </xf>
    <xf numFmtId="0" fontId="20" fillId="0" borderId="23" xfId="0" applyFont="1" applyBorder="1" applyAlignment="1">
      <alignment horizontal="center" vertical="center"/>
    </xf>
    <xf numFmtId="0" fontId="14" fillId="13" borderId="29" xfId="0" applyFont="1" applyFill="1" applyBorder="1" applyAlignment="1">
      <alignment horizontal="center" vertical="top"/>
    </xf>
    <xf numFmtId="0" fontId="14" fillId="13" borderId="37" xfId="0" applyFont="1" applyFill="1" applyBorder="1" applyAlignment="1">
      <alignment horizontal="center" vertical="top"/>
    </xf>
    <xf numFmtId="0" fontId="14" fillId="13" borderId="18" xfId="0" applyFont="1" applyFill="1" applyBorder="1" applyAlignment="1">
      <alignment horizontal="center" vertical="top"/>
    </xf>
    <xf numFmtId="0" fontId="22" fillId="4" borderId="0" xfId="0" applyFont="1" applyFill="1" applyAlignment="1">
      <alignment horizontal="left" vertical="center" wrapText="1"/>
    </xf>
    <xf numFmtId="0" fontId="22" fillId="4" borderId="0" xfId="0" applyFont="1" applyFill="1" applyAlignment="1">
      <alignment horizontal="left" vertical="center"/>
    </xf>
    <xf numFmtId="0" fontId="60" fillId="0" borderId="22" xfId="0" applyFont="1" applyBorder="1" applyAlignment="1">
      <alignment horizontal="left" vertical="center" wrapText="1"/>
    </xf>
    <xf numFmtId="0" fontId="60" fillId="0" borderId="23" xfId="0" applyFont="1" applyBorder="1" applyAlignment="1">
      <alignment horizontal="left" vertical="center" wrapText="1"/>
    </xf>
    <xf numFmtId="0" fontId="0" fillId="0" borderId="0" xfId="0" applyAlignment="1">
      <alignment horizontal="center"/>
    </xf>
    <xf numFmtId="179" fontId="0" fillId="5" borderId="14" xfId="0" applyNumberFormat="1" applyFill="1" applyBorder="1" applyAlignment="1">
      <alignment horizontal="center"/>
    </xf>
    <xf numFmtId="179" fontId="0" fillId="5" borderId="22" xfId="0" applyNumberFormat="1" applyFill="1" applyBorder="1" applyAlignment="1">
      <alignment horizontal="center"/>
    </xf>
    <xf numFmtId="179" fontId="0" fillId="6" borderId="14" xfId="0" applyNumberFormat="1" applyFill="1" applyBorder="1" applyAlignment="1">
      <alignment horizontal="center"/>
    </xf>
    <xf numFmtId="179" fontId="0" fillId="6" borderId="22" xfId="0" applyNumberFormat="1" applyFill="1" applyBorder="1" applyAlignment="1">
      <alignment horizontal="center"/>
    </xf>
    <xf numFmtId="180" fontId="0" fillId="0" borderId="59" xfId="0" applyNumberFormat="1" applyBorder="1" applyAlignment="1">
      <alignment horizontal="center" vertical="center"/>
    </xf>
    <xf numFmtId="180" fontId="0" fillId="0" borderId="60" xfId="0" applyNumberFormat="1" applyBorder="1" applyAlignment="1">
      <alignment horizontal="center" vertical="center"/>
    </xf>
    <xf numFmtId="180" fontId="0" fillId="0" borderId="61" xfId="0" applyNumberFormat="1" applyBorder="1" applyAlignment="1">
      <alignment horizontal="center" vertical="center"/>
    </xf>
    <xf numFmtId="180" fontId="19" fillId="0" borderId="14" xfId="0" applyNumberFormat="1" applyFont="1" applyBorder="1" applyAlignment="1">
      <alignment horizontal="center"/>
    </xf>
    <xf numFmtId="180" fontId="0" fillId="0" borderId="75" xfId="0" applyNumberFormat="1" applyBorder="1" applyAlignment="1">
      <alignment horizontal="center" vertical="center"/>
    </xf>
    <xf numFmtId="180" fontId="0" fillId="0" borderId="76" xfId="0" applyNumberFormat="1" applyBorder="1" applyAlignment="1">
      <alignment horizontal="center" vertical="center"/>
    </xf>
    <xf numFmtId="180" fontId="0" fillId="0" borderId="77" xfId="0" applyNumberFormat="1" applyBorder="1" applyAlignment="1">
      <alignment horizontal="center" vertical="center"/>
    </xf>
    <xf numFmtId="0" fontId="10" fillId="0" borderId="47" xfId="0" applyFont="1" applyBorder="1" applyAlignment="1">
      <alignment horizontal="center" vertical="center" wrapText="1"/>
    </xf>
    <xf numFmtId="0" fontId="10" fillId="0" borderId="48" xfId="0" applyFont="1" applyBorder="1" applyAlignment="1">
      <alignment horizontal="center" vertical="center"/>
    </xf>
    <xf numFmtId="0" fontId="10" fillId="0" borderId="25" xfId="0" applyFont="1" applyBorder="1" applyAlignment="1">
      <alignment horizontal="center" vertical="center"/>
    </xf>
    <xf numFmtId="0" fontId="10" fillId="0" borderId="42" xfId="0" applyFont="1" applyBorder="1" applyAlignment="1">
      <alignment horizontal="center" vertical="center"/>
    </xf>
    <xf numFmtId="0" fontId="10" fillId="0" borderId="35" xfId="0" applyFont="1" applyBorder="1" applyAlignment="1">
      <alignment horizontal="center" vertical="center"/>
    </xf>
    <xf numFmtId="0" fontId="10" fillId="0" borderId="47" xfId="0" applyFont="1" applyBorder="1" applyAlignment="1">
      <alignment horizontal="center" vertical="center"/>
    </xf>
    <xf numFmtId="0" fontId="10" fillId="0" borderId="28" xfId="0" applyFont="1" applyBorder="1" applyAlignment="1">
      <alignment horizontal="center" vertical="center"/>
    </xf>
    <xf numFmtId="0" fontId="10" fillId="0" borderId="0" xfId="0" applyFont="1" applyAlignment="1">
      <alignment horizontal="center" vertical="center"/>
    </xf>
  </cellXfs>
  <cellStyles count="5">
    <cellStyle name="通貨 2" xfId="1" xr:uid="{00000000-0005-0000-0000-000000000000}"/>
    <cellStyle name="標準" xfId="0" builtinId="0"/>
    <cellStyle name="標準 2" xfId="2" xr:uid="{00000000-0005-0000-0000-000002000000}"/>
    <cellStyle name="標準 3" xfId="3" xr:uid="{00000000-0005-0000-0000-000003000000}"/>
    <cellStyle name="標準 3 2" xfId="4" xr:uid="{00000000-0005-0000-0000-000004000000}"/>
  </cellStyles>
  <dxfs count="0"/>
  <tableStyles count="0" defaultTableStyle="TableStyleMedium9"/>
  <colors>
    <mruColors>
      <color rgb="FFFF99FF"/>
      <color rgb="FFFEF2E8"/>
      <color rgb="FFFDEADB"/>
      <color rgb="FFFFCC99"/>
      <color rgb="FFFFCCFF"/>
      <color rgb="FFB7DEE8"/>
      <color rgb="FFDAEEF3"/>
      <color rgb="FF4F81BD"/>
      <color rgb="FF9BBB59"/>
      <color rgb="FFFF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editAs="oneCell">
    <xdr:from>
      <xdr:col>5</xdr:col>
      <xdr:colOff>112059</xdr:colOff>
      <xdr:row>0</xdr:row>
      <xdr:rowOff>22412</xdr:rowOff>
    </xdr:from>
    <xdr:to>
      <xdr:col>14</xdr:col>
      <xdr:colOff>593911</xdr:colOff>
      <xdr:row>22</xdr:row>
      <xdr:rowOff>212912</xdr:rowOff>
    </xdr:to>
    <xdr:sp macro="" textlink="">
      <xdr:nvSpPr>
        <xdr:cNvPr id="4" name="正方形/長方形 3">
          <a:extLst>
            <a:ext uri="{FF2B5EF4-FFF2-40B4-BE49-F238E27FC236}">
              <a16:creationId xmlns:a16="http://schemas.microsoft.com/office/drawing/2014/main" id="{00000000-0008-0000-0000-000004000000}"/>
            </a:ext>
          </a:extLst>
        </xdr:cNvPr>
        <xdr:cNvSpPr/>
      </xdr:nvSpPr>
      <xdr:spPr bwMode="auto">
        <a:xfrm>
          <a:off x="7384677" y="22412"/>
          <a:ext cx="7115734" cy="5602941"/>
        </a:xfrm>
        <a:prstGeom prst="rect">
          <a:avLst/>
        </a:prstGeom>
        <a:solidFill>
          <a:schemeClr val="accent3">
            <a:lumMod val="20000"/>
            <a:lumOff val="80000"/>
          </a:schemeClr>
        </a:solidFill>
        <a:ln w="9525" cap="flat" cmpd="sng" algn="ctr">
          <a:solidFill>
            <a:srgbClr val="00B050"/>
          </a:solidFill>
          <a:prstDash val="solid"/>
          <a:round/>
          <a:headEnd type="none" w="med" len="med"/>
          <a:tailEnd type="none" w="med" len="med"/>
        </a:ln>
        <a:effectLst/>
      </xdr:spPr>
      <xdr:txBody>
        <a:bodyPr vertOverflow="clip" wrap="square" lIns="36000" tIns="36000" rIns="36000" bIns="36000" rtlCol="0" anchor="t" upright="1"/>
        <a:lstStyle/>
        <a:p>
          <a:pPr algn="ctr"/>
          <a:endParaRPr kumimoji="1" lang="en-US" altLang="ja-JP" sz="1100" b="0">
            <a:latin typeface="ＭＳ Ｐゴシック" panose="020B0600070205080204" pitchFamily="50" charset="-128"/>
            <a:ea typeface="ＭＳ Ｐゴシック" panose="020B0600070205080204" pitchFamily="50" charset="-128"/>
          </a:endParaRPr>
        </a:p>
        <a:p>
          <a:pPr algn="ctr"/>
          <a:r>
            <a:rPr kumimoji="1" lang="ja-JP" altLang="en-US" sz="1100" b="1">
              <a:latin typeface="ＭＳ Ｐゴシック" panose="020B0600070205080204" pitchFamily="50" charset="-128"/>
              <a:ea typeface="ＭＳ Ｐゴシック" panose="020B0600070205080204" pitchFamily="50" charset="-128"/>
            </a:rPr>
            <a:t>　～　治験依頼者への治験開始前の</a:t>
          </a:r>
          <a:r>
            <a:rPr kumimoji="1" lang="ja-JP" altLang="ja-JP" sz="1100" b="1">
              <a:effectLst/>
              <a:latin typeface="+mn-lt"/>
              <a:ea typeface="+mn-ea"/>
              <a:cs typeface="+mn-cs"/>
            </a:rPr>
            <a:t>治験等経費算出表</a:t>
          </a:r>
          <a:r>
            <a:rPr kumimoji="1" lang="en-US" altLang="ja-JP" sz="1100" b="1">
              <a:effectLst/>
              <a:latin typeface="+mn-lt"/>
              <a:ea typeface="+mn-ea"/>
              <a:cs typeface="+mn-cs"/>
            </a:rPr>
            <a:t>①</a:t>
          </a:r>
          <a:r>
            <a:rPr kumimoji="1" lang="ja-JP" altLang="en-US" sz="1100" b="1">
              <a:latin typeface="ＭＳ Ｐゴシック" panose="020B0600070205080204" pitchFamily="50" charset="-128"/>
              <a:ea typeface="ＭＳ Ｐゴシック" panose="020B0600070205080204" pitchFamily="50" charset="-128"/>
            </a:rPr>
            <a:t>作成のお願い　～</a:t>
          </a:r>
          <a:endParaRPr kumimoji="1" lang="en-US" altLang="ja-JP" sz="1100" b="1">
            <a:latin typeface="ＭＳ Ｐゴシック" panose="020B0600070205080204" pitchFamily="50" charset="-128"/>
            <a:ea typeface="ＭＳ Ｐゴシック" panose="020B0600070205080204" pitchFamily="50" charset="-128"/>
          </a:endParaRPr>
        </a:p>
        <a:p>
          <a:pPr algn="ctr"/>
          <a:endParaRPr kumimoji="1" lang="en-US" altLang="ja-JP" sz="1100" b="1">
            <a:latin typeface="ＭＳ Ｐゴシック" panose="020B0600070205080204" pitchFamily="50" charset="-128"/>
            <a:ea typeface="ＭＳ Ｐゴシック" panose="020B0600070205080204" pitchFamily="50" charset="-128"/>
          </a:endParaRPr>
        </a:p>
        <a:p>
          <a:r>
            <a:rPr kumimoji="1" lang="ja-JP" altLang="ja-JP" sz="1100">
              <a:effectLst/>
              <a:latin typeface="+mn-lt"/>
              <a:ea typeface="+mn-ea"/>
              <a:cs typeface="+mn-cs"/>
            </a:rPr>
            <a:t>・本資料は日本製薬工業協会作成による「業務積上げに基づく新治験費用算定方式の提案」を原案に、治験費用の統一化と適正化・透明性を図る目的として、小児治ネットワークに基づきオリジナルで作成しています。算出方法としては、各役職の想定される治験業務時間と役職単価にて直接労務費を算出し、間接労務費・間接経費（直接労務費の</a:t>
          </a:r>
          <a:r>
            <a:rPr kumimoji="1" lang="en-US" altLang="ja-JP" sz="1100">
              <a:effectLst/>
              <a:latin typeface="+mn-lt"/>
              <a:ea typeface="+mn-ea"/>
              <a:cs typeface="+mn-cs"/>
            </a:rPr>
            <a:t>8</a:t>
          </a:r>
          <a:r>
            <a:rPr kumimoji="1" lang="ja-JP" altLang="ja-JP" sz="1100">
              <a:effectLst/>
              <a:latin typeface="+mn-lt"/>
              <a:ea typeface="+mn-ea"/>
              <a:cs typeface="+mn-cs"/>
            </a:rPr>
            <a:t>割）を加えています。詳細は「治験費用算定に係る標準業務手順書」をご参照ください。</a:t>
          </a:r>
          <a:endParaRPr lang="ja-JP" altLang="ja-JP" sz="1100">
            <a:effectLst/>
          </a:endParaRPr>
        </a:p>
        <a:p>
          <a:pPr algn="l">
            <a:lnSpc>
              <a:spcPts val="1200"/>
            </a:lnSpc>
          </a:pPr>
          <a:endParaRPr kumimoji="1" lang="en-US" altLang="ja-JP" sz="1100">
            <a:latin typeface="ＭＳ Ｐゴシック" panose="020B0600070205080204" pitchFamily="50" charset="-128"/>
            <a:ea typeface="ＭＳ Ｐゴシック" panose="020B0600070205080204"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u="sng">
              <a:latin typeface="ＭＳ Ｐゴシック" panose="020B0600070205080204" pitchFamily="50" charset="-128"/>
              <a:ea typeface="ＭＳ Ｐゴシック" panose="020B0600070205080204" pitchFamily="50" charset="-128"/>
            </a:rPr>
            <a:t>・</a:t>
          </a:r>
          <a:r>
            <a:rPr kumimoji="1" lang="en-US" altLang="ja-JP" sz="1100" b="1" u="sng">
              <a:latin typeface="ＭＳ Ｐゴシック" panose="020B0600070205080204" pitchFamily="50" charset="-128"/>
              <a:ea typeface="ＭＳ Ｐゴシック" panose="020B0600070205080204" pitchFamily="50" charset="-128"/>
            </a:rPr>
            <a:t>IRB</a:t>
          </a:r>
          <a:r>
            <a:rPr kumimoji="1" lang="ja-JP" altLang="en-US" sz="1100" b="1" u="sng">
              <a:latin typeface="ＭＳ Ｐゴシック" panose="020B0600070205080204" pitchFamily="50" charset="-128"/>
              <a:ea typeface="ＭＳ Ｐゴシック" panose="020B0600070205080204" pitchFamily="50" charset="-128"/>
            </a:rPr>
            <a:t>審査費用は、</a:t>
          </a:r>
          <a:r>
            <a:rPr kumimoji="1" lang="en-US" altLang="ja-JP" sz="1100" b="1" u="sng">
              <a:latin typeface="ＭＳ Ｐゴシック" panose="020B0600070205080204" pitchFamily="50" charset="-128"/>
              <a:ea typeface="ＭＳ Ｐゴシック" panose="020B0600070205080204" pitchFamily="50" charset="-128"/>
            </a:rPr>
            <a:t>1</a:t>
          </a:r>
          <a:r>
            <a:rPr kumimoji="1" lang="ja-JP" altLang="en-US" sz="1100" b="1" u="sng">
              <a:latin typeface="ＭＳ Ｐゴシック" panose="020B0600070205080204" pitchFamily="50" charset="-128"/>
              <a:ea typeface="ＭＳ Ｐゴシック" panose="020B0600070205080204" pitchFamily="50" charset="-128"/>
            </a:rPr>
            <a:t>回の審査につき、「初回審査：</a:t>
          </a:r>
          <a:r>
            <a:rPr kumimoji="1" lang="en-US" altLang="ja-JP" sz="1100" b="1" u="sng">
              <a:latin typeface="ＭＳ Ｐゴシック" panose="020B0600070205080204" pitchFamily="50" charset="-128"/>
              <a:ea typeface="ＭＳ Ｐゴシック" panose="020B0600070205080204" pitchFamily="50" charset="-128"/>
            </a:rPr>
            <a:t>300,000</a:t>
          </a:r>
          <a:r>
            <a:rPr kumimoji="1" lang="ja-JP" altLang="en-US" sz="1100" b="1" u="sng">
              <a:latin typeface="ＭＳ Ｐゴシック" panose="020B0600070205080204" pitchFamily="50" charset="-128"/>
              <a:ea typeface="ＭＳ Ｐゴシック" panose="020B0600070205080204" pitchFamily="50" charset="-128"/>
            </a:rPr>
            <a:t>円、継続審査：</a:t>
          </a:r>
          <a:r>
            <a:rPr kumimoji="1" lang="en-US" altLang="ja-JP" sz="1100" b="1" u="sng">
              <a:latin typeface="ＭＳ Ｐゴシック" panose="020B0600070205080204" pitchFamily="50" charset="-128"/>
              <a:ea typeface="ＭＳ Ｐゴシック" panose="020B0600070205080204" pitchFamily="50" charset="-128"/>
              <a:cs typeface="+mn-cs"/>
            </a:rPr>
            <a:t>30,000</a:t>
          </a:r>
          <a:r>
            <a:rPr kumimoji="1" lang="ja-JP" altLang="ja-JP" sz="1100" b="1" u="sng">
              <a:latin typeface="ＭＳ Ｐゴシック" panose="020B0600070205080204" pitchFamily="50" charset="-128"/>
              <a:ea typeface="ＭＳ Ｐゴシック" panose="020B0600070205080204" pitchFamily="50" charset="-128"/>
              <a:cs typeface="+mn-cs"/>
            </a:rPr>
            <a:t>円</a:t>
          </a:r>
          <a:r>
            <a:rPr kumimoji="1" lang="ja-JP" altLang="en-US" sz="1100" b="1" u="sng">
              <a:latin typeface="ＭＳ Ｐゴシック" panose="020B0600070205080204" pitchFamily="50" charset="-128"/>
              <a:ea typeface="ＭＳ Ｐゴシック" panose="020B0600070205080204" pitchFamily="50" charset="-128"/>
              <a:cs typeface="+mn-cs"/>
            </a:rPr>
            <a:t>（</a:t>
          </a:r>
          <a:r>
            <a:rPr kumimoji="1" lang="ja-JP" altLang="en-US" sz="1100" b="1" u="sng">
              <a:solidFill>
                <a:sysClr val="windowText" lastClr="000000"/>
              </a:solidFill>
              <a:latin typeface="ＭＳ Ｐゴシック" panose="020B0600070205080204" pitchFamily="50" charset="-128"/>
              <a:ea typeface="ＭＳ Ｐゴシック" panose="020B0600070205080204" pitchFamily="50" charset="-128"/>
              <a:cs typeface="+mn-cs"/>
            </a:rPr>
            <a:t>全て</a:t>
          </a:r>
          <a:r>
            <a:rPr kumimoji="1" lang="ja-JP" altLang="en-US" sz="1100" b="1" u="sng">
              <a:latin typeface="ＭＳ Ｐゴシック" panose="020B0600070205080204" pitchFamily="50" charset="-128"/>
              <a:ea typeface="+mn-ea"/>
              <a:cs typeface="+mn-cs"/>
            </a:rPr>
            <a:t>税抜き）</a:t>
          </a:r>
          <a:r>
            <a:rPr kumimoji="1" lang="ja-JP" altLang="en-US" sz="1100" b="1" u="sng">
              <a:latin typeface="ＭＳ Ｐゴシック" panose="020B0600070205080204" pitchFamily="50" charset="-128"/>
              <a:ea typeface="ＭＳ Ｐゴシック" panose="020B0600070205080204" pitchFamily="50" charset="-128"/>
            </a:rPr>
            <a:t>を</a:t>
          </a:r>
          <a:r>
            <a:rPr kumimoji="1" lang="en-US" altLang="ja-JP" sz="1100" b="1" u="sng">
              <a:latin typeface="ＭＳ Ｐゴシック" panose="020B0600070205080204" pitchFamily="50" charset="-128"/>
              <a:ea typeface="ＭＳ Ｐゴシック" panose="020B0600070205080204" pitchFamily="50" charset="-128"/>
            </a:rPr>
            <a:t>IRB</a:t>
          </a:r>
          <a:r>
            <a:rPr kumimoji="1" lang="ja-JP" altLang="en-US" sz="1100" b="1" u="sng">
              <a:latin typeface="ＭＳ Ｐゴシック" panose="020B0600070205080204" pitchFamily="50" charset="-128"/>
              <a:ea typeface="ＭＳ Ｐゴシック" panose="020B0600070205080204" pitchFamily="50" charset="-128"/>
            </a:rPr>
            <a:t>審査費用</a:t>
          </a:r>
          <a:r>
            <a:rPr kumimoji="1" lang="ja-JP" altLang="en-US" sz="1100">
              <a:latin typeface="ＭＳ Ｐゴシック" panose="020B0600070205080204" pitchFamily="50" charset="-128"/>
              <a:ea typeface="ＭＳ Ｐゴシック" panose="020B0600070205080204" pitchFamily="50" charset="-128"/>
            </a:rPr>
            <a:t>として別途、定めています。</a:t>
          </a:r>
          <a:r>
            <a:rPr kumimoji="1" lang="ja-JP" altLang="ja-JP" sz="1100">
              <a:effectLst/>
              <a:latin typeface="ＭＳ Ｐゴシック" panose="020B0600070205080204" pitchFamily="50" charset="-128"/>
              <a:ea typeface="ＭＳ Ｐゴシック" panose="020B0600070205080204" pitchFamily="50" charset="-128"/>
              <a:cs typeface="+mn-cs"/>
            </a:rPr>
            <a:t>詳細は「治験費用算定に係る標準業務手順書」</a:t>
          </a:r>
          <a:r>
            <a:rPr kumimoji="1" lang="ja-JP" altLang="en-US" sz="1100">
              <a:solidFill>
                <a:sysClr val="windowText" lastClr="000000"/>
              </a:solidFill>
              <a:effectLst/>
              <a:latin typeface="ＭＳ Ｐゴシック" panose="020B0600070205080204" pitchFamily="50" charset="-128"/>
              <a:ea typeface="ＭＳ Ｐゴシック" panose="020B0600070205080204" pitchFamily="50" charset="-128"/>
              <a:cs typeface="+mn-cs"/>
            </a:rPr>
            <a:t>を</a:t>
          </a:r>
          <a:r>
            <a:rPr kumimoji="1" lang="ja-JP" altLang="ja-JP" sz="1100">
              <a:effectLst/>
              <a:latin typeface="ＭＳ Ｐゴシック" panose="020B0600070205080204" pitchFamily="50" charset="-128"/>
              <a:ea typeface="ＭＳ Ｐゴシック" panose="020B0600070205080204" pitchFamily="50" charset="-128"/>
              <a:cs typeface="+mn-cs"/>
            </a:rPr>
            <a:t>ご参照ください。</a:t>
          </a:r>
          <a:r>
            <a:rPr kumimoji="1" lang="ja-JP" altLang="en-US" sz="1100">
              <a:effectLst/>
              <a:latin typeface="ＭＳ Ｐゴシック" panose="020B0600070205080204" pitchFamily="50" charset="-128"/>
              <a:ea typeface="ＭＳ Ｐゴシック" panose="020B0600070205080204" pitchFamily="50" charset="-128"/>
              <a:cs typeface="+mn-cs"/>
            </a:rPr>
            <a:t>　　</a:t>
          </a:r>
          <a:endParaRPr kumimoji="1" lang="en-US" altLang="ja-JP" sz="1100">
            <a:effectLst/>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a:latin typeface="ＭＳ Ｐゴシック" panose="020B0600070205080204" pitchFamily="50" charset="-128"/>
            <a:ea typeface="ＭＳ Ｐゴシック" panose="020B0600070205080204" pitchFamily="50" charset="-128"/>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100" b="1" u="sng">
              <a:solidFill>
                <a:sysClr val="windowText" lastClr="000000"/>
              </a:solidFill>
              <a:latin typeface="ＭＳ Ｐゴシック" panose="020B0600070205080204" pitchFamily="50" charset="-128"/>
              <a:ea typeface="+mn-ea"/>
            </a:rPr>
            <a:t>・監査費用は</a:t>
          </a:r>
          <a:r>
            <a:rPr kumimoji="1" lang="en-US" altLang="ja-JP" sz="1100" b="1" u="sng">
              <a:solidFill>
                <a:sysClr val="windowText" lastClr="000000"/>
              </a:solidFill>
              <a:latin typeface="ＭＳ Ｐゴシック" panose="020B0600070205080204" pitchFamily="50" charset="-128"/>
              <a:ea typeface="+mn-ea"/>
            </a:rPr>
            <a:t>SMO</a:t>
          </a:r>
          <a:r>
            <a:rPr kumimoji="1" lang="ja-JP" altLang="en-US" sz="1100" b="1" u="sng">
              <a:solidFill>
                <a:sysClr val="windowText" lastClr="000000"/>
              </a:solidFill>
              <a:latin typeface="ＭＳ Ｐゴシック" panose="020B0600070205080204" pitchFamily="50" charset="-128"/>
              <a:ea typeface="+mn-ea"/>
            </a:rPr>
            <a:t>を介さない場合、</a:t>
          </a:r>
          <a:r>
            <a:rPr kumimoji="1" lang="en-US" altLang="ja-JP" sz="1100" b="1" u="sng">
              <a:solidFill>
                <a:sysClr val="windowText" lastClr="000000"/>
              </a:solidFill>
              <a:latin typeface="ＭＳ Ｐゴシック" panose="020B0600070205080204" pitchFamily="50" charset="-128"/>
              <a:ea typeface="+mn-ea"/>
            </a:rPr>
            <a:t>1</a:t>
          </a:r>
          <a:r>
            <a:rPr kumimoji="1" lang="ja-JP" altLang="en-US" sz="1100" b="1" u="sng">
              <a:solidFill>
                <a:sysClr val="windowText" lastClr="000000"/>
              </a:solidFill>
              <a:latin typeface="ＭＳ Ｐゴシック" panose="020B0600070205080204" pitchFamily="50" charset="-128"/>
              <a:ea typeface="+mn-ea"/>
            </a:rPr>
            <a:t>回につき</a:t>
          </a:r>
          <a:r>
            <a:rPr kumimoji="1" lang="en-US" altLang="ja-JP" sz="1100" b="1" u="sng">
              <a:solidFill>
                <a:sysClr val="windowText" lastClr="000000"/>
              </a:solidFill>
              <a:latin typeface="ＭＳ Ｐゴシック" panose="020B0600070205080204" pitchFamily="50" charset="-128"/>
              <a:ea typeface="+mn-ea"/>
            </a:rPr>
            <a:t>77,400</a:t>
          </a:r>
          <a:r>
            <a:rPr kumimoji="1" lang="ja-JP" altLang="en-US" sz="1100" b="1" u="sng">
              <a:solidFill>
                <a:sysClr val="windowText" lastClr="000000"/>
              </a:solidFill>
              <a:latin typeface="ＭＳ Ｐゴシック" panose="020B0600070205080204" pitchFamily="50" charset="-128"/>
              <a:ea typeface="+mn-ea"/>
            </a:rPr>
            <a:t>円（税抜き）となります。詳細は「治験費用算定に係る標準業務手順書」をご参照ください。</a:t>
          </a:r>
          <a:r>
            <a:rPr kumimoji="1" lang="ja-JP" altLang="en-US" sz="1100">
              <a:solidFill>
                <a:sysClr val="windowText" lastClr="000000"/>
              </a:solidFill>
              <a:latin typeface="ＭＳ Ｐゴシック" panose="020B0600070205080204" pitchFamily="50" charset="-128"/>
              <a:ea typeface="+mn-ea"/>
            </a:rPr>
            <a:t>（</a:t>
          </a: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GCP</a:t>
          </a: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実地調査は当局により実施されるため、定めていません。）</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marL="0" marR="0" indent="0" algn="l" defTabSz="914400" eaLnBrk="1" fontAlgn="auto" latinLnBrk="0" hangingPunct="1">
            <a:lnSpc>
              <a:spcPts val="1200"/>
            </a:lnSpc>
            <a:spcBef>
              <a:spcPts val="0"/>
            </a:spcBef>
            <a:spcAft>
              <a:spcPts val="0"/>
            </a:spcAft>
            <a:buClrTx/>
            <a:buSzTx/>
            <a:buFontTx/>
            <a:buNone/>
            <a:tabLst/>
            <a:defRPr/>
          </a:pP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100">
              <a:latin typeface="ＭＳ Ｐゴシック" panose="020B0600070205080204" pitchFamily="50" charset="-128"/>
              <a:ea typeface="ＭＳ Ｐゴシック" panose="020B0600070205080204" pitchFamily="50" charset="-128"/>
            </a:rPr>
            <a:t>・観察期脱落症例費用は定めていません。</a:t>
          </a:r>
          <a:r>
            <a:rPr kumimoji="1" lang="en-US" altLang="ja-JP" sz="1100">
              <a:latin typeface="ＭＳ Ｐゴシック" panose="020B0600070205080204" pitchFamily="50" charset="-128"/>
              <a:ea typeface="ＭＳ Ｐゴシック" panose="020B0600070205080204" pitchFamily="50" charset="-128"/>
            </a:rPr>
            <a:t>Visit</a:t>
          </a:r>
          <a:r>
            <a:rPr kumimoji="1" lang="ja-JP" altLang="en-US" sz="1100">
              <a:latin typeface="ＭＳ Ｐゴシック" panose="020B0600070205080204" pitchFamily="50" charset="-128"/>
              <a:ea typeface="ＭＳ Ｐゴシック" panose="020B0600070205080204" pitchFamily="50" charset="-128"/>
            </a:rPr>
            <a:t>請求の場合、観察期でも実施</a:t>
          </a:r>
          <a:r>
            <a:rPr kumimoji="1" lang="en-US" altLang="ja-JP" sz="1100">
              <a:latin typeface="ＭＳ Ｐゴシック" panose="020B0600070205080204" pitchFamily="50" charset="-128"/>
              <a:ea typeface="ＭＳ Ｐゴシック" panose="020B0600070205080204" pitchFamily="50" charset="-128"/>
            </a:rPr>
            <a:t>Visit</a:t>
          </a:r>
          <a:r>
            <a:rPr kumimoji="1" lang="ja-JP" altLang="en-US" sz="1100">
              <a:latin typeface="ＭＳ Ｐゴシック" panose="020B0600070205080204" pitchFamily="50" charset="-128"/>
              <a:ea typeface="ＭＳ Ｐゴシック" panose="020B0600070205080204" pitchFamily="50" charset="-128"/>
            </a:rPr>
            <a:t>は規定</a:t>
          </a:r>
          <a:r>
            <a:rPr kumimoji="1" lang="en-US" altLang="ja-JP" sz="1100">
              <a:latin typeface="ＭＳ Ｐゴシック" panose="020B0600070205080204" pitchFamily="50" charset="-128"/>
              <a:ea typeface="ＭＳ Ｐゴシック" panose="020B0600070205080204" pitchFamily="50" charset="-128"/>
            </a:rPr>
            <a:t>Visit</a:t>
          </a:r>
          <a:r>
            <a:rPr kumimoji="1" lang="ja-JP" altLang="en-US" sz="1100">
              <a:latin typeface="ＭＳ Ｐゴシック" panose="020B0600070205080204" pitchFamily="50" charset="-128"/>
              <a:ea typeface="ＭＳ Ｐゴシック" panose="020B0600070205080204" pitchFamily="50" charset="-128"/>
            </a:rPr>
            <a:t>とみなしています。</a:t>
          </a:r>
          <a:endParaRPr kumimoji="1" lang="en-US" altLang="ja-JP" sz="1100">
            <a:latin typeface="ＭＳ Ｐゴシック" panose="020B0600070205080204" pitchFamily="50" charset="-128"/>
            <a:ea typeface="ＭＳ Ｐゴシック" panose="020B0600070205080204" pitchFamily="50" charset="-128"/>
          </a:endParaRPr>
        </a:p>
        <a:p>
          <a:pPr marL="0" marR="0" indent="0" algn="l" defTabSz="914400" eaLnBrk="1" fontAlgn="auto" latinLnBrk="0" hangingPunct="1">
            <a:lnSpc>
              <a:spcPts val="1200"/>
            </a:lnSpc>
            <a:spcBef>
              <a:spcPts val="0"/>
            </a:spcBef>
            <a:spcAft>
              <a:spcPts val="0"/>
            </a:spcAft>
            <a:buClrTx/>
            <a:buSzTx/>
            <a:buFontTx/>
            <a:buNone/>
            <a:tabLst/>
            <a:defRPr/>
          </a:pPr>
          <a:endParaRPr kumimoji="1" lang="en-US" altLang="ja-JP" sz="1100">
            <a:latin typeface="ＭＳ Ｐゴシック" panose="020B0600070205080204" pitchFamily="50" charset="-128"/>
            <a:ea typeface="ＭＳ Ｐゴシック" panose="020B0600070205080204" pitchFamily="50" charset="-128"/>
          </a:endParaRPr>
        </a:p>
        <a:p>
          <a:pPr algn="l"/>
          <a:r>
            <a:rPr kumimoji="1" lang="ja-JP" altLang="en-US" sz="1100">
              <a:latin typeface="ＭＳ Ｐゴシック" panose="020B0600070205080204" pitchFamily="50" charset="-128"/>
              <a:ea typeface="ＭＳ Ｐゴシック" panose="020B0600070205080204" pitchFamily="50" charset="-128"/>
            </a:rPr>
            <a:t>・治験の実施が決まりましたら、治験実施計画書を基に</a:t>
          </a:r>
          <a:r>
            <a:rPr kumimoji="1" lang="ja-JP" altLang="ja-JP" sz="1100">
              <a:latin typeface="ＭＳ Ｐゴシック" panose="020B0600070205080204" pitchFamily="50" charset="-128"/>
              <a:ea typeface="ＭＳ Ｐゴシック" panose="020B0600070205080204" pitchFamily="50" charset="-128"/>
              <a:cs typeface="+mn-cs"/>
            </a:rPr>
            <a:t>「治験課題名」～「</a:t>
          </a: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cs typeface="+mn-cs"/>
            </a:rPr>
            <a:t>初回の</a:t>
          </a:r>
          <a:r>
            <a:rPr kumimoji="1" lang="ja-JP" altLang="ja-JP" sz="1100">
              <a:solidFill>
                <a:sysClr val="windowText" lastClr="000000"/>
              </a:solidFill>
              <a:latin typeface="ＭＳ Ｐゴシック" panose="020B0600070205080204" pitchFamily="50" charset="-128"/>
              <a:ea typeface="ＭＳ Ｐゴシック" panose="020B0600070205080204" pitchFamily="50" charset="-128"/>
              <a:cs typeface="+mn-cs"/>
            </a:rPr>
            <a:t>目標症例数」</a:t>
          </a: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cs typeface="+mn-cs"/>
            </a:rPr>
            <a:t>、</a:t>
          </a: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a:t>
          </a: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1</a:t>
          </a: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100">
              <a:solidFill>
                <a:srgbClr val="FF0000"/>
              </a:solidFill>
              <a:latin typeface="ＭＳ Ｐゴシック" panose="020B0600070205080204" pitchFamily="50" charset="-128"/>
              <a:ea typeface="ＭＳ Ｐゴシック" panose="020B0600070205080204" pitchFamily="50" charset="-128"/>
            </a:rPr>
            <a:t>（</a:t>
          </a:r>
          <a:r>
            <a:rPr kumimoji="1" lang="en-US" altLang="ja-JP" sz="1100">
              <a:solidFill>
                <a:srgbClr val="FF0000"/>
              </a:solidFill>
              <a:latin typeface="ＭＳ Ｐゴシック" panose="020B0600070205080204" pitchFamily="50" charset="-128"/>
              <a:ea typeface="ＭＳ Ｐゴシック" panose="020B0600070205080204" pitchFamily="50" charset="-128"/>
            </a:rPr>
            <a:t>20</a:t>
          </a:r>
          <a:r>
            <a:rPr kumimoji="1" lang="ja-JP" altLang="en-US" sz="1100">
              <a:solidFill>
                <a:srgbClr val="FF0000"/>
              </a:solidFill>
              <a:latin typeface="ＭＳ Ｐゴシック" panose="020B0600070205080204" pitchFamily="50" charset="-128"/>
              <a:ea typeface="ＭＳ Ｐゴシック" panose="020B0600070205080204" pitchFamily="50" charset="-128"/>
            </a:rPr>
            <a:t>）</a:t>
          </a: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に係数及び数値を入力してください。</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a:lnSpc>
              <a:spcPts val="1200"/>
            </a:lnSpc>
          </a:pP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ja-JP" sz="1100">
              <a:solidFill>
                <a:sysClr val="windowText" lastClr="000000"/>
              </a:solidFill>
              <a:latin typeface="ＭＳ Ｐゴシック" panose="020B0600070205080204" pitchFamily="50" charset="-128"/>
              <a:ea typeface="ＭＳ Ｐゴシック" panose="020B0600070205080204" pitchFamily="50" charset="-128"/>
              <a:cs typeface="+mn-cs"/>
            </a:rPr>
            <a:t>費用算定の透明</a:t>
          </a: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cs typeface="+mn-cs"/>
            </a:rPr>
            <a:t>確保のため</a:t>
          </a:r>
          <a:r>
            <a:rPr kumimoji="1" lang="ja-JP" altLang="ja-JP" sz="1100">
              <a:solidFill>
                <a:sysClr val="windowText" lastClr="000000"/>
              </a:solidFill>
              <a:latin typeface="ＭＳ Ｐゴシック" panose="020B0600070205080204" pitchFamily="50" charset="-128"/>
              <a:ea typeface="ＭＳ Ｐゴシック" panose="020B0600070205080204" pitchFamily="50" charset="-128"/>
              <a:cs typeface="+mn-cs"/>
            </a:rPr>
            <a:t>各種算定項目を</a:t>
          </a: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cs typeface="+mn-cs"/>
            </a:rPr>
            <a:t>想定値として</a:t>
          </a:r>
          <a:r>
            <a:rPr kumimoji="1" lang="ja-JP" altLang="ja-JP" sz="1100">
              <a:solidFill>
                <a:sysClr val="windowText" lastClr="000000"/>
              </a:solidFill>
              <a:latin typeface="ＭＳ Ｐゴシック" panose="020B0600070205080204" pitchFamily="50" charset="-128"/>
              <a:ea typeface="ＭＳ Ｐゴシック" panose="020B0600070205080204" pitchFamily="50" charset="-128"/>
              <a:cs typeface="+mn-cs"/>
            </a:rPr>
            <a:t>設定し</a:t>
          </a: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cs typeface="+mn-cs"/>
            </a:rPr>
            <a:t>積算</a:t>
          </a:r>
          <a:r>
            <a:rPr kumimoji="1" lang="ja-JP" altLang="ja-JP" sz="1100">
              <a:solidFill>
                <a:sysClr val="windowText" lastClr="000000"/>
              </a:solidFill>
              <a:latin typeface="ＭＳ Ｐゴシック" panose="020B0600070205080204" pitchFamily="50" charset="-128"/>
              <a:ea typeface="ＭＳ Ｐゴシック" panose="020B0600070205080204" pitchFamily="50" charset="-128"/>
              <a:cs typeface="+mn-cs"/>
            </a:rPr>
            <a:t>していますが、</a:t>
          </a: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cs typeface="+mn-cs"/>
            </a:rPr>
            <a:t>統一化を図るために</a:t>
          </a:r>
          <a:r>
            <a:rPr kumimoji="1" lang="ja-JP" altLang="ja-JP" sz="1100">
              <a:solidFill>
                <a:sysClr val="windowText" lastClr="000000"/>
              </a:solidFill>
              <a:latin typeface="ＭＳ Ｐゴシック" panose="020B0600070205080204" pitchFamily="50" charset="-128"/>
              <a:ea typeface="ＭＳ Ｐゴシック" panose="020B0600070205080204" pitchFamily="50" charset="-128"/>
              <a:cs typeface="+mn-cs"/>
            </a:rPr>
            <a:t>全業務を算定項目として</a:t>
          </a: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cs typeface="+mn-cs"/>
            </a:rPr>
            <a:t>設定することはできません</a:t>
          </a:r>
          <a:r>
            <a:rPr kumimoji="1" lang="ja-JP" altLang="ja-JP" sz="1100">
              <a:solidFill>
                <a:sysClr val="windowText" lastClr="000000"/>
              </a:solidFill>
              <a:latin typeface="ＭＳ Ｐゴシック" panose="020B0600070205080204" pitchFamily="50" charset="-128"/>
              <a:ea typeface="ＭＳ Ｐゴシック" panose="020B0600070205080204" pitchFamily="50" charset="-128"/>
              <a:cs typeface="+mn-cs"/>
            </a:rPr>
            <a:t>。</a:t>
          </a: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cs typeface="+mn-cs"/>
            </a:rPr>
            <a:t>そのため、間接労務費を計上しています。試験や施設の違いにより、算定項目内容に過不足がありますが、</a:t>
          </a:r>
          <a:r>
            <a:rPr kumimoji="1" lang="ja-JP" altLang="en-US" sz="1100" b="0" u="none">
              <a:solidFill>
                <a:sysClr val="windowText" lastClr="000000"/>
              </a:solidFill>
              <a:latin typeface="ＭＳ Ｐゴシック" panose="020B0600070205080204" pitchFamily="50" charset="-128"/>
              <a:ea typeface="ＭＳ Ｐゴシック" panose="020B0600070205080204" pitchFamily="50" charset="-128"/>
              <a:cs typeface="+mn-cs"/>
            </a:rPr>
            <a:t>一般的な治験業務を勘案した上で、押しなべて算定しているため、未実施の算定項目がある場合でも、</a:t>
          </a:r>
          <a:r>
            <a:rPr kumimoji="1" lang="ja-JP" altLang="ja-JP" sz="1100" b="0" u="none">
              <a:solidFill>
                <a:sysClr val="windowText" lastClr="000000"/>
              </a:solidFill>
              <a:latin typeface="ＭＳ Ｐゴシック" panose="020B0600070205080204" pitchFamily="50" charset="-128"/>
              <a:ea typeface="ＭＳ Ｐゴシック" panose="020B0600070205080204" pitchFamily="50" charset="-128"/>
              <a:cs typeface="+mn-cs"/>
            </a:rPr>
            <a:t>削除は行わず、算出方法は</a:t>
          </a:r>
          <a:r>
            <a:rPr kumimoji="1" lang="ja-JP" altLang="en-US" sz="1100" b="0" u="none">
              <a:solidFill>
                <a:sysClr val="windowText" lastClr="000000"/>
              </a:solidFill>
              <a:latin typeface="ＭＳ Ｐゴシック" panose="020B0600070205080204" pitchFamily="50" charset="-128"/>
              <a:ea typeface="ＭＳ Ｐゴシック" panose="020B0600070205080204" pitchFamily="50" charset="-128"/>
              <a:cs typeface="+mn-cs"/>
            </a:rPr>
            <a:t>全施設、</a:t>
          </a:r>
          <a:r>
            <a:rPr kumimoji="1" lang="ja-JP" altLang="ja-JP" sz="1100" b="0" u="none">
              <a:solidFill>
                <a:sysClr val="windowText" lastClr="000000"/>
              </a:solidFill>
              <a:latin typeface="ＭＳ Ｐゴシック" panose="020B0600070205080204" pitchFamily="50" charset="-128"/>
              <a:ea typeface="ＭＳ Ｐゴシック" panose="020B0600070205080204" pitchFamily="50" charset="-128"/>
              <a:cs typeface="+mn-cs"/>
            </a:rPr>
            <a:t>一律としています</a:t>
          </a:r>
          <a:r>
            <a:rPr kumimoji="1" lang="ja-JP" altLang="ja-JP" sz="1100">
              <a:solidFill>
                <a:sysClr val="windowText" lastClr="000000"/>
              </a:solidFill>
              <a:latin typeface="ＭＳ Ｐゴシック" panose="020B0600070205080204" pitchFamily="50" charset="-128"/>
              <a:ea typeface="ＭＳ Ｐゴシック" panose="020B0600070205080204" pitchFamily="50" charset="-128"/>
              <a:cs typeface="+mn-cs"/>
            </a:rPr>
            <a:t>。　</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cs typeface="+mn-cs"/>
          </a:endParaRPr>
        </a:p>
        <a:p>
          <a:endParaRPr kumimoji="1" lang="en-US" altLang="ja-JP" sz="1100">
            <a:latin typeface="ＭＳ Ｐゴシック" panose="020B0600070205080204" pitchFamily="50" charset="-128"/>
            <a:ea typeface="ＭＳ Ｐゴシック" panose="020B0600070205080204" pitchFamily="50" charset="-128"/>
          </a:endParaRPr>
        </a:p>
        <a:p>
          <a:pPr algn="l"/>
          <a:r>
            <a:rPr kumimoji="1" lang="en-US" altLang="ja-JP" sz="1100">
              <a:solidFill>
                <a:srgbClr val="FF9933"/>
              </a:solidFill>
              <a:latin typeface="ＭＳ Ｐゴシック" panose="020B0600070205080204" pitchFamily="50" charset="-128"/>
              <a:ea typeface="ＭＳ Ｐゴシック" panose="020B0600070205080204" pitchFamily="50" charset="-128"/>
            </a:rPr>
            <a:t>※</a:t>
          </a:r>
          <a:r>
            <a:rPr kumimoji="1" lang="ja-JP" altLang="en-US" sz="1100" b="1" u="sng">
              <a:solidFill>
                <a:srgbClr val="FF9933"/>
              </a:solidFill>
              <a:latin typeface="ＭＳ Ｐゴシック" panose="020B0600070205080204" pitchFamily="50" charset="-128"/>
              <a:ea typeface="ＭＳ Ｐゴシック" panose="020B0600070205080204" pitchFamily="50" charset="-128"/>
            </a:rPr>
            <a:t>オレンジセルに係数を入力</a:t>
          </a:r>
          <a:r>
            <a:rPr kumimoji="1" lang="ja-JP" altLang="en-US" sz="1100">
              <a:solidFill>
                <a:srgbClr val="FF9933"/>
              </a:solidFill>
              <a:latin typeface="ＭＳ Ｐゴシック" panose="020B0600070205080204" pitchFamily="50" charset="-128"/>
              <a:ea typeface="ＭＳ Ｐゴシック" panose="020B0600070205080204" pitchFamily="50" charset="-128"/>
            </a:rPr>
            <a:t>すると、自動計算された積算金額が</a:t>
          </a:r>
          <a:r>
            <a:rPr kumimoji="1" lang="ja-JP" altLang="ja-JP" sz="1100">
              <a:solidFill>
                <a:srgbClr val="FF9933"/>
              </a:solidFill>
              <a:effectLst/>
              <a:latin typeface="+mn-lt"/>
              <a:ea typeface="+mn-ea"/>
              <a:cs typeface="+mn-cs"/>
            </a:rPr>
            <a:t>治験等経費算出表②</a:t>
          </a:r>
          <a:r>
            <a:rPr kumimoji="1" lang="ja-JP" altLang="en-US" sz="1100">
              <a:solidFill>
                <a:srgbClr val="FF9933"/>
              </a:solidFill>
              <a:latin typeface="ＭＳ Ｐゴシック" panose="020B0600070205080204" pitchFamily="50" charset="-128"/>
              <a:ea typeface="ＭＳ Ｐゴシック" panose="020B0600070205080204" pitchFamily="50" charset="-128"/>
            </a:rPr>
            <a:t>に反映されます。</a:t>
          </a:r>
          <a:endParaRPr kumimoji="1" lang="en-US" altLang="ja-JP" sz="1100" u="sng">
            <a:solidFill>
              <a:srgbClr val="FF9933"/>
            </a:solidFill>
            <a:latin typeface="ＭＳ Ｐゴシック" panose="020B0600070205080204" pitchFamily="50" charset="-128"/>
            <a:ea typeface="ＭＳ Ｐゴシック" panose="020B0600070205080204"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89646</xdr:colOff>
      <xdr:row>0</xdr:row>
      <xdr:rowOff>47628</xdr:rowOff>
    </xdr:from>
    <xdr:to>
      <xdr:col>18</xdr:col>
      <xdr:colOff>221469</xdr:colOff>
      <xdr:row>9</xdr:row>
      <xdr:rowOff>11207</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bwMode="auto">
        <a:xfrm>
          <a:off x="6499411" y="47628"/>
          <a:ext cx="6557683" cy="1790138"/>
        </a:xfrm>
        <a:prstGeom prst="rect">
          <a:avLst/>
        </a:prstGeom>
        <a:solidFill>
          <a:schemeClr val="accent5">
            <a:lumMod val="20000"/>
            <a:lumOff val="80000"/>
          </a:schemeClr>
        </a:solidFill>
        <a:ln w="9525" cap="flat" cmpd="sng" algn="ctr">
          <a:solidFill>
            <a:schemeClr val="accent5"/>
          </a:solidFill>
          <a:prstDash val="solid"/>
          <a:round/>
          <a:headEnd type="none" w="med" len="med"/>
          <a:tailEnd type="none" w="med" len="med"/>
        </a:ln>
        <a:effectLst/>
      </xdr:spPr>
      <xdr:txBody>
        <a:bodyPr vertOverflow="clip" wrap="square" lIns="36000" tIns="36000" rIns="36000" bIns="36000" rtlCol="0" anchor="t" upright="1"/>
        <a:lstStyle/>
        <a:p>
          <a:pPr algn="ctr"/>
          <a:r>
            <a:rPr kumimoji="1" lang="ja-JP" altLang="en-US" sz="1100" b="1">
              <a:latin typeface="ＭＳ Ｐゴシック" panose="020B0600070205080204" pitchFamily="50" charset="-128"/>
              <a:ea typeface="ＭＳ Ｐゴシック" panose="020B0600070205080204" pitchFamily="50" charset="-128"/>
              <a:cs typeface="+mn-cs"/>
            </a:rPr>
            <a:t>～全般的留意事項～</a:t>
          </a:r>
          <a:endParaRPr kumimoji="1" lang="en-US" altLang="ja-JP" sz="1000" b="1">
            <a:latin typeface="ＭＳ Ｐゴシック" panose="020B0600070205080204" pitchFamily="50" charset="-128"/>
            <a:ea typeface="ＭＳ Ｐゴシック" panose="020B0600070205080204" pitchFamily="50" charset="-128"/>
            <a:cs typeface="+mn-cs"/>
          </a:endParaRPr>
        </a:p>
        <a:p>
          <a:endParaRPr kumimoji="1" lang="en-US" altLang="ja-JP" sz="1100" b="1">
            <a:effectLst/>
            <a:latin typeface="+mn-lt"/>
            <a:ea typeface="+mn-ea"/>
            <a:cs typeface="+mn-cs"/>
          </a:endParaRPr>
        </a:p>
        <a:p>
          <a:r>
            <a:rPr kumimoji="1" lang="en-US" altLang="ja-JP" sz="1100" b="1">
              <a:effectLst/>
              <a:latin typeface="+mn-lt"/>
              <a:ea typeface="+mn-ea"/>
              <a:cs typeface="+mn-cs"/>
            </a:rPr>
            <a:t>【</a:t>
          </a:r>
          <a:r>
            <a:rPr kumimoji="1" lang="ja-JP" altLang="ja-JP" sz="1100" b="1">
              <a:effectLst/>
              <a:latin typeface="+mn-lt"/>
              <a:ea typeface="+mn-ea"/>
              <a:cs typeface="+mn-cs"/>
            </a:rPr>
            <a:t>固定費</a:t>
          </a:r>
          <a:r>
            <a:rPr kumimoji="1" lang="en-US" altLang="ja-JP" sz="1100" b="1">
              <a:effectLst/>
              <a:latin typeface="+mn-lt"/>
              <a:ea typeface="+mn-ea"/>
              <a:cs typeface="+mn-cs"/>
            </a:rPr>
            <a:t>】</a:t>
          </a:r>
          <a:endParaRPr lang="ja-JP" altLang="ja-JP" sz="1000">
            <a:effectLst/>
          </a:endParaRPr>
        </a:p>
        <a:p>
          <a:r>
            <a:rPr kumimoji="1" lang="en-US" altLang="ja-JP" sz="1100" b="0">
              <a:solidFill>
                <a:sysClr val="windowText" lastClr="000000"/>
              </a:solidFill>
              <a:effectLst/>
              <a:latin typeface="+mn-lt"/>
              <a:ea typeface="+mn-ea"/>
              <a:cs typeface="+mn-cs"/>
            </a:rPr>
            <a:t>①</a:t>
          </a:r>
          <a:r>
            <a:rPr kumimoji="1" lang="ja-JP" altLang="ja-JP" sz="1100" b="0">
              <a:solidFill>
                <a:sysClr val="windowText" lastClr="000000"/>
              </a:solidFill>
              <a:effectLst/>
              <a:latin typeface="+mn-lt"/>
              <a:ea typeface="+mn-ea"/>
              <a:cs typeface="+mn-cs"/>
            </a:rPr>
            <a:t>請求方法は</a:t>
          </a:r>
          <a:r>
            <a:rPr kumimoji="1" lang="ja-JP" altLang="en-US" sz="1100" b="0">
              <a:solidFill>
                <a:sysClr val="windowText" lastClr="000000"/>
              </a:solidFill>
              <a:effectLst/>
              <a:latin typeface="+mn-lt"/>
              <a:ea typeface="+mn-ea"/>
              <a:cs typeface="+mn-cs"/>
            </a:rPr>
            <a:t>、契約締結時に</a:t>
          </a:r>
          <a:r>
            <a:rPr kumimoji="1" lang="ja-JP" altLang="ja-JP" sz="1100" b="0">
              <a:solidFill>
                <a:sysClr val="windowText" lastClr="000000"/>
              </a:solidFill>
              <a:effectLst/>
              <a:latin typeface="+mn-lt"/>
              <a:ea typeface="+mn-ea"/>
              <a:cs typeface="+mn-cs"/>
            </a:rPr>
            <a:t>一括、</a:t>
          </a:r>
          <a:r>
            <a:rPr kumimoji="1" lang="ja-JP" altLang="en-US" sz="1100" b="0">
              <a:solidFill>
                <a:sysClr val="windowText" lastClr="000000"/>
              </a:solidFill>
              <a:effectLst/>
              <a:latin typeface="+mn-lt"/>
              <a:ea typeface="+mn-ea"/>
              <a:cs typeface="+mn-cs"/>
            </a:rPr>
            <a:t>期間延長の際は覚書き締結時に延長分を一括請求する。</a:t>
          </a:r>
          <a:endParaRPr lang="ja-JP" altLang="ja-JP" sz="1000" b="0">
            <a:solidFill>
              <a:sysClr val="windowText" lastClr="000000"/>
            </a:solidFill>
            <a:effectLst/>
          </a:endParaRPr>
        </a:p>
        <a:p>
          <a:r>
            <a:rPr kumimoji="1" lang="en-US" altLang="ja-JP" sz="1100" b="1">
              <a:solidFill>
                <a:sysClr val="windowText" lastClr="000000"/>
              </a:solidFill>
              <a:effectLst/>
              <a:latin typeface="+mn-lt"/>
              <a:ea typeface="+mn-ea"/>
              <a:cs typeface="+mn-cs"/>
            </a:rPr>
            <a:t>【</a:t>
          </a:r>
          <a:r>
            <a:rPr kumimoji="1" lang="ja-JP" altLang="ja-JP" sz="1100" b="1">
              <a:solidFill>
                <a:sysClr val="windowText" lastClr="000000"/>
              </a:solidFill>
              <a:effectLst/>
              <a:latin typeface="+mn-lt"/>
              <a:ea typeface="+mn-ea"/>
              <a:cs typeface="+mn-cs"/>
            </a:rPr>
            <a:t>変動費</a:t>
          </a:r>
          <a:r>
            <a:rPr kumimoji="1" lang="en-US" altLang="ja-JP" sz="1100" b="1">
              <a:solidFill>
                <a:sysClr val="windowText" lastClr="000000"/>
              </a:solidFill>
              <a:effectLst/>
              <a:latin typeface="+mn-lt"/>
              <a:ea typeface="+mn-ea"/>
              <a:cs typeface="+mn-cs"/>
            </a:rPr>
            <a:t>】</a:t>
          </a:r>
          <a:endParaRPr lang="ja-JP" altLang="ja-JP" sz="1000">
            <a:solidFill>
              <a:sysClr val="windowText" lastClr="000000"/>
            </a:solidFill>
            <a:effectLst/>
          </a:endParaRPr>
        </a:p>
        <a:p>
          <a:r>
            <a:rPr kumimoji="1" lang="ja-JP" altLang="ja-JP" sz="1100">
              <a:solidFill>
                <a:sysClr val="windowText" lastClr="000000"/>
              </a:solidFill>
              <a:effectLst/>
              <a:latin typeface="+mn-lt"/>
              <a:ea typeface="+mn-ea"/>
              <a:cs typeface="+mn-cs"/>
            </a:rPr>
            <a:t>①</a:t>
          </a:r>
          <a:r>
            <a:rPr kumimoji="1" lang="ja-JP" altLang="ja-JP" sz="1100" b="0" u="sng">
              <a:solidFill>
                <a:sysClr val="windowText" lastClr="000000"/>
              </a:solidFill>
              <a:effectLst/>
              <a:latin typeface="+mn-lt"/>
              <a:ea typeface="+mn-ea"/>
              <a:cs typeface="+mn-cs"/>
            </a:rPr>
            <a:t>出来高払い（</a:t>
          </a:r>
          <a:r>
            <a:rPr kumimoji="1" lang="en-US" altLang="ja-JP" sz="1100" b="0" u="sng">
              <a:solidFill>
                <a:sysClr val="windowText" lastClr="000000"/>
              </a:solidFill>
              <a:effectLst/>
              <a:latin typeface="+mn-lt"/>
              <a:ea typeface="+mn-ea"/>
              <a:cs typeface="+mn-cs"/>
            </a:rPr>
            <a:t>Visit</a:t>
          </a:r>
          <a:r>
            <a:rPr kumimoji="1" lang="ja-JP" altLang="ja-JP" sz="1100" b="0" u="sng">
              <a:solidFill>
                <a:sysClr val="windowText" lastClr="000000"/>
              </a:solidFill>
              <a:effectLst/>
              <a:latin typeface="+mn-lt"/>
              <a:ea typeface="+mn-ea"/>
              <a:cs typeface="+mn-cs"/>
            </a:rPr>
            <a:t>実績払い）を推奨</a:t>
          </a:r>
          <a:r>
            <a:rPr kumimoji="1" lang="ja-JP" altLang="ja-JP" sz="1100">
              <a:solidFill>
                <a:sysClr val="windowText" lastClr="000000"/>
              </a:solidFill>
              <a:effectLst/>
              <a:latin typeface="+mn-lt"/>
              <a:ea typeface="+mn-ea"/>
              <a:cs typeface="+mn-cs"/>
            </a:rPr>
            <a:t>しています。そのため、治験等経費算出表</a:t>
          </a:r>
          <a:r>
            <a:rPr kumimoji="1" lang="en-US" altLang="ja-JP" sz="1100">
              <a:solidFill>
                <a:sysClr val="windowText" lastClr="000000"/>
              </a:solidFill>
              <a:effectLst/>
              <a:latin typeface="+mn-lt"/>
              <a:ea typeface="+mn-ea"/>
              <a:cs typeface="+mn-cs"/>
            </a:rPr>
            <a:t>②</a:t>
          </a:r>
          <a:r>
            <a:rPr kumimoji="1" lang="ja-JP" altLang="ja-JP" sz="1100">
              <a:solidFill>
                <a:sysClr val="windowText" lastClr="000000"/>
              </a:solidFill>
              <a:effectLst/>
              <a:latin typeface="+mn-lt"/>
              <a:ea typeface="+mn-ea"/>
              <a:cs typeface="+mn-cs"/>
            </a:rPr>
            <a:t>の表示は、出来高払いを想定して表示しています。</a:t>
          </a:r>
          <a:endParaRPr kumimoji="1" lang="en-US" altLang="ja-JP" sz="1100">
            <a:solidFill>
              <a:sysClr val="windowText" lastClr="000000"/>
            </a:solidFill>
            <a:effectLst/>
            <a:latin typeface="+mn-lt"/>
            <a:ea typeface="+mn-ea"/>
            <a:cs typeface="+mn-cs"/>
          </a:endParaRPr>
        </a:p>
        <a:p>
          <a:r>
            <a:rPr kumimoji="1" lang="ja-JP" altLang="ja-JP" sz="1100">
              <a:solidFill>
                <a:sysClr val="windowText" lastClr="000000"/>
              </a:solidFill>
              <a:effectLst/>
              <a:latin typeface="+mn-lt"/>
              <a:ea typeface="+mn-ea"/>
              <a:cs typeface="+mn-cs"/>
            </a:rPr>
            <a:t>ただし、単回投与試験や短期試験</a:t>
          </a:r>
          <a:r>
            <a:rPr kumimoji="1" lang="ja-JP" altLang="ja-JP" sz="1100">
              <a:effectLst/>
              <a:latin typeface="+mn-lt"/>
              <a:ea typeface="+mn-ea"/>
              <a:cs typeface="+mn-cs"/>
            </a:rPr>
            <a:t>の場合はその限りではありません。</a:t>
          </a:r>
          <a:endParaRPr lang="ja-JP" altLang="ja-JP" sz="1000">
            <a:effectLst/>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2591759</xdr:colOff>
      <xdr:row>7</xdr:row>
      <xdr:rowOff>156883</xdr:rowOff>
    </xdr:from>
    <xdr:to>
      <xdr:col>8</xdr:col>
      <xdr:colOff>179294</xdr:colOff>
      <xdr:row>11</xdr:row>
      <xdr:rowOff>112059</xdr:rowOff>
    </xdr:to>
    <xdr:sp macro="" textlink="">
      <xdr:nvSpPr>
        <xdr:cNvPr id="2" name="四角形吹き出し 1">
          <a:extLst>
            <a:ext uri="{FF2B5EF4-FFF2-40B4-BE49-F238E27FC236}">
              <a16:creationId xmlns:a16="http://schemas.microsoft.com/office/drawing/2014/main" id="{00000000-0008-0000-0200-000002000000}"/>
            </a:ext>
          </a:extLst>
        </xdr:cNvPr>
        <xdr:cNvSpPr/>
      </xdr:nvSpPr>
      <xdr:spPr bwMode="auto">
        <a:xfrm>
          <a:off x="7443906" y="1949824"/>
          <a:ext cx="3795594" cy="694764"/>
        </a:xfrm>
        <a:prstGeom prst="wedgeRectCallout">
          <a:avLst>
            <a:gd name="adj1" fmla="val -50257"/>
            <a:gd name="adj2" fmla="val 91755"/>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r>
            <a:rPr kumimoji="1" lang="ja-JP" altLang="ja-JP" sz="1200" b="1">
              <a:solidFill>
                <a:srgbClr val="92D050"/>
              </a:solidFill>
              <a:latin typeface="+mn-lt"/>
              <a:ea typeface="+mn-ea"/>
              <a:cs typeface="+mn-cs"/>
            </a:rPr>
            <a:t>　緑色係数・・・固定費と変動費両方にかかる係数</a:t>
          </a:r>
          <a:endParaRPr kumimoji="1" lang="en-US" altLang="ja-JP" sz="1200" b="1">
            <a:solidFill>
              <a:srgbClr val="92D050"/>
            </a:solidFill>
            <a:latin typeface="+mn-lt"/>
            <a:ea typeface="+mn-ea"/>
            <a:cs typeface="+mn-cs"/>
          </a:endParaRPr>
        </a:p>
        <a:p>
          <a:pPr algn="l"/>
          <a:r>
            <a:rPr kumimoji="1" lang="ja-JP" altLang="en-US" sz="1200" b="1">
              <a:solidFill>
                <a:srgbClr val="92D050"/>
              </a:solidFill>
              <a:latin typeface="+mn-lt"/>
              <a:ea typeface="+mn-ea"/>
              <a:cs typeface="+mn-cs"/>
            </a:rPr>
            <a:t>　</a:t>
          </a:r>
          <a:r>
            <a:rPr kumimoji="1" lang="ja-JP" altLang="en-US" sz="1200" b="1">
              <a:solidFill>
                <a:schemeClr val="accent5"/>
              </a:solidFill>
            </a:rPr>
            <a:t>青色係数・・・固定費の係数</a:t>
          </a:r>
          <a:endParaRPr kumimoji="1" lang="en-US" altLang="ja-JP" sz="1200" b="1">
            <a:solidFill>
              <a:schemeClr val="accent5"/>
            </a:solidFill>
          </a:endParaRPr>
        </a:p>
        <a:p>
          <a:pPr algn="l"/>
          <a:r>
            <a:rPr kumimoji="1" lang="ja-JP" altLang="en-US" sz="1200" b="1">
              <a:solidFill>
                <a:srgbClr val="FF0000"/>
              </a:solidFill>
            </a:rPr>
            <a:t>　赤色係数・・・変動費の係数</a:t>
          </a:r>
          <a:r>
            <a:rPr kumimoji="1" lang="ja-JP" altLang="en-US" sz="1200">
              <a:solidFill>
                <a:schemeClr val="accent3"/>
              </a:solidFill>
            </a:rPr>
            <a:t>　</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5" Type="http://schemas.openxmlformats.org/officeDocument/2006/relationships/comments" Target="../comments3.xml"/><Relationship Id="rId4"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E41"/>
  <sheetViews>
    <sheetView windowProtection="1" view="pageLayout" topLeftCell="A22" zoomScale="85" zoomScaleNormal="85" zoomScaleSheetLayoutView="85" zoomScalePageLayoutView="85" workbookViewId="0">
      <selection activeCell="E34" sqref="E34"/>
    </sheetView>
  </sheetViews>
  <sheetFormatPr defaultColWidth="8.88671875" defaultRowHeight="12" x14ac:dyDescent="0.2"/>
  <cols>
    <col min="1" max="1" width="4.6640625" style="69" customWidth="1"/>
    <col min="2" max="2" width="16.44140625" style="69" customWidth="1"/>
    <col min="3" max="3" width="47.109375" style="69" customWidth="1"/>
    <col min="4" max="5" width="13.6640625" style="69" customWidth="1"/>
    <col min="6" max="6" width="2.33203125" style="69" customWidth="1"/>
    <col min="7" max="14" width="10.6640625" style="69" customWidth="1"/>
    <col min="15" max="15" width="9.44140625" style="69" customWidth="1"/>
    <col min="16" max="16384" width="8.88671875" style="69"/>
  </cols>
  <sheetData>
    <row r="1" spans="1:5" ht="15" customHeight="1" x14ac:dyDescent="0.2">
      <c r="A1" s="159"/>
      <c r="B1" s="159"/>
      <c r="D1" s="139"/>
      <c r="E1" s="70" t="s">
        <v>136</v>
      </c>
    </row>
    <row r="2" spans="1:5" ht="15" customHeight="1" x14ac:dyDescent="0.2">
      <c r="A2" s="159"/>
      <c r="B2" s="159"/>
      <c r="D2" s="140"/>
      <c r="E2" s="156"/>
    </row>
    <row r="3" spans="1:5" ht="6" customHeight="1" x14ac:dyDescent="0.2">
      <c r="A3" s="159"/>
      <c r="B3" s="159"/>
      <c r="D3" s="71"/>
      <c r="E3" s="72"/>
    </row>
    <row r="4" spans="1:5" s="14" customFormat="1" ht="21" customHeight="1" x14ac:dyDescent="0.2">
      <c r="A4" s="465" t="s">
        <v>264</v>
      </c>
      <c r="B4" s="465"/>
      <c r="C4" s="465"/>
      <c r="D4" s="465"/>
      <c r="E4" s="465"/>
    </row>
    <row r="5" spans="1:5" ht="6" customHeight="1" x14ac:dyDescent="0.2">
      <c r="D5" s="71"/>
      <c r="E5" s="72"/>
    </row>
    <row r="6" spans="1:5" ht="15" customHeight="1" thickBot="1" x14ac:dyDescent="0.25">
      <c r="D6" s="71" t="s">
        <v>120</v>
      </c>
      <c r="E6" s="72" t="s">
        <v>87</v>
      </c>
    </row>
    <row r="7" spans="1:5" ht="30" customHeight="1" x14ac:dyDescent="0.2">
      <c r="A7" s="471" t="s">
        <v>81</v>
      </c>
      <c r="B7" s="472"/>
      <c r="C7" s="473" t="s">
        <v>84</v>
      </c>
      <c r="D7" s="474"/>
      <c r="E7" s="475"/>
    </row>
    <row r="8" spans="1:5" ht="18" customHeight="1" x14ac:dyDescent="0.2">
      <c r="A8" s="466" t="s">
        <v>78</v>
      </c>
      <c r="B8" s="467"/>
      <c r="C8" s="468" t="s">
        <v>263</v>
      </c>
      <c r="D8" s="469"/>
      <c r="E8" s="470"/>
    </row>
    <row r="9" spans="1:5" ht="18" customHeight="1" x14ac:dyDescent="0.2">
      <c r="A9" s="476" t="s">
        <v>93</v>
      </c>
      <c r="B9" s="477"/>
      <c r="C9" s="478" t="s">
        <v>153</v>
      </c>
      <c r="D9" s="479"/>
      <c r="E9" s="480"/>
    </row>
    <row r="10" spans="1:5" ht="18" customHeight="1" thickBot="1" x14ac:dyDescent="0.25">
      <c r="A10" s="484" t="s">
        <v>141</v>
      </c>
      <c r="B10" s="485"/>
      <c r="C10" s="91">
        <v>2</v>
      </c>
      <c r="D10" s="92"/>
      <c r="E10" s="51"/>
    </row>
    <row r="11" spans="1:5" ht="15" customHeight="1" thickBot="1" x14ac:dyDescent="0.25">
      <c r="A11" s="46"/>
      <c r="B11" s="46"/>
      <c r="C11" s="46"/>
      <c r="D11" s="46"/>
      <c r="E11" s="46"/>
    </row>
    <row r="12" spans="1:5" ht="18" customHeight="1" thickBot="1" x14ac:dyDescent="0.25">
      <c r="A12" s="442" t="s">
        <v>103</v>
      </c>
      <c r="B12" s="443"/>
      <c r="C12" s="443"/>
      <c r="D12" s="443"/>
      <c r="E12" s="444"/>
    </row>
    <row r="13" spans="1:5" ht="15" customHeight="1" x14ac:dyDescent="0.2">
      <c r="A13" s="481" t="s">
        <v>82</v>
      </c>
      <c r="B13" s="482"/>
      <c r="C13" s="482"/>
      <c r="D13" s="483"/>
      <c r="E13" s="52" t="s">
        <v>44</v>
      </c>
    </row>
    <row r="14" spans="1:5" ht="27" customHeight="1" x14ac:dyDescent="0.2">
      <c r="A14" s="87" t="s">
        <v>315</v>
      </c>
      <c r="B14" s="445" t="s">
        <v>58</v>
      </c>
      <c r="C14" s="445"/>
      <c r="D14" s="446"/>
      <c r="E14" s="94">
        <v>1.5</v>
      </c>
    </row>
    <row r="15" spans="1:5" ht="27" customHeight="1" x14ac:dyDescent="0.2">
      <c r="A15" s="87" t="s">
        <v>316</v>
      </c>
      <c r="B15" s="445" t="s">
        <v>154</v>
      </c>
      <c r="C15" s="445"/>
      <c r="D15" s="445"/>
      <c r="E15" s="119">
        <v>24</v>
      </c>
    </row>
    <row r="16" spans="1:5" ht="27" customHeight="1" x14ac:dyDescent="0.2">
      <c r="A16" s="87" t="s">
        <v>318</v>
      </c>
      <c r="B16" s="445" t="s">
        <v>248</v>
      </c>
      <c r="C16" s="445"/>
      <c r="D16" s="446"/>
      <c r="E16" s="94">
        <v>2</v>
      </c>
    </row>
    <row r="17" spans="1:5" ht="27" customHeight="1" x14ac:dyDescent="0.2">
      <c r="A17" s="87" t="s">
        <v>319</v>
      </c>
      <c r="B17" s="445" t="s">
        <v>144</v>
      </c>
      <c r="C17" s="445"/>
      <c r="D17" s="446"/>
      <c r="E17" s="405" t="s">
        <v>32</v>
      </c>
    </row>
    <row r="18" spans="1:5" ht="18" customHeight="1" x14ac:dyDescent="0.2">
      <c r="A18" s="87" t="s">
        <v>332</v>
      </c>
      <c r="B18" s="447" t="s">
        <v>83</v>
      </c>
      <c r="C18" s="447"/>
      <c r="D18" s="448"/>
      <c r="E18" s="424" t="s">
        <v>32</v>
      </c>
    </row>
    <row r="19" spans="1:5" ht="18" customHeight="1" x14ac:dyDescent="0.2">
      <c r="A19" s="89"/>
      <c r="B19" s="447" t="s">
        <v>59</v>
      </c>
      <c r="C19" s="449"/>
      <c r="D19" s="450"/>
      <c r="E19" s="96" t="s">
        <v>175</v>
      </c>
    </row>
    <row r="20" spans="1:5" ht="18" customHeight="1" x14ac:dyDescent="0.2">
      <c r="A20" s="90"/>
      <c r="B20" s="453" t="s">
        <v>88</v>
      </c>
      <c r="C20" s="453"/>
      <c r="D20" s="454"/>
      <c r="E20" s="97" t="s">
        <v>32</v>
      </c>
    </row>
    <row r="21" spans="1:5" ht="27" customHeight="1" x14ac:dyDescent="0.2">
      <c r="A21" s="88" t="s">
        <v>265</v>
      </c>
      <c r="B21" s="457" t="s">
        <v>216</v>
      </c>
      <c r="C21" s="457"/>
      <c r="D21" s="487"/>
      <c r="E21" s="94">
        <v>1</v>
      </c>
    </row>
    <row r="22" spans="1:5" ht="27" customHeight="1" x14ac:dyDescent="0.2">
      <c r="A22" s="88" t="s">
        <v>320</v>
      </c>
      <c r="B22" s="457" t="s">
        <v>137</v>
      </c>
      <c r="C22" s="457"/>
      <c r="D22" s="458"/>
      <c r="E22" s="94">
        <v>1.5</v>
      </c>
    </row>
    <row r="23" spans="1:5" ht="27" customHeight="1" x14ac:dyDescent="0.2">
      <c r="A23" s="88" t="s">
        <v>321</v>
      </c>
      <c r="B23" s="457" t="s">
        <v>104</v>
      </c>
      <c r="C23" s="457"/>
      <c r="D23" s="458"/>
      <c r="E23" s="94">
        <v>1.2</v>
      </c>
    </row>
    <row r="24" spans="1:5" ht="27" customHeight="1" x14ac:dyDescent="0.2">
      <c r="A24" s="88" t="s">
        <v>322</v>
      </c>
      <c r="B24" s="445" t="s">
        <v>224</v>
      </c>
      <c r="C24" s="445"/>
      <c r="D24" s="446"/>
      <c r="E24" s="123">
        <v>12</v>
      </c>
    </row>
    <row r="25" spans="1:5" ht="27" customHeight="1" x14ac:dyDescent="0.2">
      <c r="A25" s="88" t="s">
        <v>323</v>
      </c>
      <c r="B25" s="445" t="s">
        <v>168</v>
      </c>
      <c r="C25" s="445"/>
      <c r="D25" s="446"/>
      <c r="E25" s="118">
        <v>10</v>
      </c>
    </row>
    <row r="26" spans="1:5" ht="27" customHeight="1" x14ac:dyDescent="0.2">
      <c r="A26" s="88" t="s">
        <v>324</v>
      </c>
      <c r="B26" s="445" t="s">
        <v>158</v>
      </c>
      <c r="C26" s="445"/>
      <c r="D26" s="446"/>
      <c r="E26" s="95" t="s">
        <v>32</v>
      </c>
    </row>
    <row r="27" spans="1:5" ht="27" customHeight="1" x14ac:dyDescent="0.2">
      <c r="A27" s="88" t="s">
        <v>325</v>
      </c>
      <c r="B27" s="445" t="s">
        <v>169</v>
      </c>
      <c r="C27" s="445"/>
      <c r="D27" s="446"/>
      <c r="E27" s="117">
        <v>11</v>
      </c>
    </row>
    <row r="28" spans="1:5" ht="27" customHeight="1" x14ac:dyDescent="0.2">
      <c r="A28" s="88" t="s">
        <v>326</v>
      </c>
      <c r="B28" s="445" t="s">
        <v>170</v>
      </c>
      <c r="C28" s="445"/>
      <c r="D28" s="446"/>
      <c r="E28" s="122">
        <v>1</v>
      </c>
    </row>
    <row r="29" spans="1:5" ht="27" customHeight="1" x14ac:dyDescent="0.2">
      <c r="A29" s="88" t="s">
        <v>327</v>
      </c>
      <c r="B29" s="445" t="s">
        <v>171</v>
      </c>
      <c r="C29" s="445"/>
      <c r="D29" s="446"/>
      <c r="E29" s="124">
        <v>3</v>
      </c>
    </row>
    <row r="30" spans="1:5" ht="27" customHeight="1" x14ac:dyDescent="0.2">
      <c r="A30" s="88" t="s">
        <v>328</v>
      </c>
      <c r="B30" s="453" t="s">
        <v>172</v>
      </c>
      <c r="C30" s="455"/>
      <c r="D30" s="456"/>
      <c r="E30" s="117">
        <v>4</v>
      </c>
    </row>
    <row r="31" spans="1:5" ht="27" customHeight="1" x14ac:dyDescent="0.2">
      <c r="A31" s="88" t="s">
        <v>329</v>
      </c>
      <c r="B31" s="453" t="s">
        <v>339</v>
      </c>
      <c r="C31" s="455"/>
      <c r="D31" s="456"/>
      <c r="E31" s="116">
        <v>2</v>
      </c>
    </row>
    <row r="32" spans="1:5" ht="27" customHeight="1" x14ac:dyDescent="0.2">
      <c r="A32" s="88" t="s">
        <v>330</v>
      </c>
      <c r="B32" s="445" t="s">
        <v>340</v>
      </c>
      <c r="C32" s="445"/>
      <c r="D32" s="446"/>
      <c r="E32" s="146">
        <v>0</v>
      </c>
    </row>
    <row r="33" spans="1:5" ht="27" customHeight="1" x14ac:dyDescent="0.2">
      <c r="A33" s="404" t="s">
        <v>266</v>
      </c>
      <c r="B33" s="461" t="s">
        <v>252</v>
      </c>
      <c r="C33" s="461"/>
      <c r="D33" s="462"/>
      <c r="E33" s="405" t="s">
        <v>32</v>
      </c>
    </row>
    <row r="34" spans="1:5" ht="27" customHeight="1" x14ac:dyDescent="0.2">
      <c r="A34" s="404" t="s">
        <v>301</v>
      </c>
      <c r="B34" s="459" t="s">
        <v>299</v>
      </c>
      <c r="C34" s="459"/>
      <c r="D34" s="460"/>
      <c r="E34" s="426">
        <v>0</v>
      </c>
    </row>
    <row r="35" spans="1:5" s="53" customFormat="1" ht="27" customHeight="1" thickBot="1" x14ac:dyDescent="0.25">
      <c r="A35" s="425" t="s">
        <v>302</v>
      </c>
      <c r="B35" s="464" t="s">
        <v>300</v>
      </c>
      <c r="C35" s="488"/>
      <c r="D35" s="488"/>
      <c r="E35" s="427" t="s">
        <v>175</v>
      </c>
    </row>
    <row r="36" spans="1:5" s="53" customFormat="1" ht="15" customHeight="1" x14ac:dyDescent="0.2"/>
    <row r="37" spans="1:5" s="53" customFormat="1" ht="18" customHeight="1" thickBot="1" x14ac:dyDescent="0.25">
      <c r="A37" s="486" t="s">
        <v>125</v>
      </c>
      <c r="B37" s="486"/>
      <c r="C37" s="486"/>
      <c r="D37" s="486"/>
      <c r="E37" s="486"/>
    </row>
    <row r="38" spans="1:5" s="53" customFormat="1" ht="18" customHeight="1" x14ac:dyDescent="0.2">
      <c r="A38" s="54"/>
      <c r="B38" s="451" t="s">
        <v>131</v>
      </c>
      <c r="C38" s="451"/>
      <c r="D38" s="452"/>
      <c r="E38" s="120">
        <v>100</v>
      </c>
    </row>
    <row r="39" spans="1:5" s="53" customFormat="1" ht="18" customHeight="1" thickBot="1" x14ac:dyDescent="0.25">
      <c r="A39" s="55"/>
      <c r="B39" s="463" t="s">
        <v>126</v>
      </c>
      <c r="C39" s="463"/>
      <c r="D39" s="464"/>
      <c r="E39" s="121">
        <v>100</v>
      </c>
    </row>
    <row r="40" spans="1:5" s="53" customFormat="1" ht="16.5" customHeight="1" x14ac:dyDescent="0.2"/>
    <row r="41" spans="1:5" s="53" customFormat="1" ht="16.5" customHeight="1" x14ac:dyDescent="0.2">
      <c r="A41" s="69"/>
      <c r="B41" s="69"/>
      <c r="C41" s="69"/>
      <c r="D41" s="69"/>
    </row>
  </sheetData>
  <customSheetViews>
    <customSheetView guid="{6620EFBF-59BF-4CE3-9012-D25A35CB6903}" scale="85" showPageBreaks="1" fitToPage="1" topLeftCell="A25">
      <selection activeCell="C7" sqref="C7:E7"/>
      <colBreaks count="1" manualBreakCount="1">
        <brk id="5" max="1048575" man="1"/>
      </colBreaks>
      <pageMargins left="0.23622047244094491" right="0.23622047244094491" top="0.74803149606299213" bottom="0.74803149606299213" header="0.31496062992125984" footer="0.31496062992125984"/>
      <printOptions horizontalCentered="1"/>
      <pageSetup paperSize="9" scale="97" fitToWidth="0" orientation="portrait" r:id="rId1"/>
      <headerFooter>
        <oddFooter>&amp;R&amp;9
第4版（令和●（202●）年●月●日施行）</oddFooter>
      </headerFooter>
    </customSheetView>
  </customSheetViews>
  <mergeCells count="35">
    <mergeCell ref="B39:D39"/>
    <mergeCell ref="A4:E4"/>
    <mergeCell ref="A8:B8"/>
    <mergeCell ref="C8:E8"/>
    <mergeCell ref="A7:B7"/>
    <mergeCell ref="C7:E7"/>
    <mergeCell ref="A9:B9"/>
    <mergeCell ref="C9:E9"/>
    <mergeCell ref="A13:D13"/>
    <mergeCell ref="B15:D15"/>
    <mergeCell ref="A10:B10"/>
    <mergeCell ref="B16:D16"/>
    <mergeCell ref="A37:E37"/>
    <mergeCell ref="B21:D21"/>
    <mergeCell ref="B22:D22"/>
    <mergeCell ref="B35:D35"/>
    <mergeCell ref="B38:D38"/>
    <mergeCell ref="B20:D20"/>
    <mergeCell ref="B32:D32"/>
    <mergeCell ref="B30:D30"/>
    <mergeCell ref="B31:D31"/>
    <mergeCell ref="B23:D23"/>
    <mergeCell ref="B25:D25"/>
    <mergeCell ref="B29:D29"/>
    <mergeCell ref="B28:D28"/>
    <mergeCell ref="B27:D27"/>
    <mergeCell ref="B26:D26"/>
    <mergeCell ref="B34:D34"/>
    <mergeCell ref="B33:D33"/>
    <mergeCell ref="B24:D24"/>
    <mergeCell ref="A12:E12"/>
    <mergeCell ref="B17:D17"/>
    <mergeCell ref="B14:D14"/>
    <mergeCell ref="B18:D18"/>
    <mergeCell ref="B19:D19"/>
  </mergeCells>
  <phoneticPr fontId="4"/>
  <dataValidations disablePrompts="1" count="6">
    <dataValidation type="whole" allowBlank="1" showInputMessage="1" showErrorMessage="1" errorTitle="入力規則" error="整数を入力して下さい。" promptTitle="整数を入力して下さい。" sqref="E15 E24:E25" xr:uid="{00000000-0002-0000-0000-000000000000}">
      <formula1>1</formula1>
      <formula2>1000</formula2>
    </dataValidation>
    <dataValidation type="list" allowBlank="1" showInputMessage="1" showErrorMessage="1" errorTitle="入力規則" error="整数を入力して下さい。" promptTitle="整数を入力して下さい。" sqref="E21 E16" xr:uid="{00000000-0002-0000-0000-000001000000}">
      <formula1>"1,2"</formula1>
    </dataValidation>
    <dataValidation type="list" allowBlank="1" showInputMessage="1" showErrorMessage="1" errorTitle="入力規則" error="整数を入力して下さい。" promptTitle="整数を入力して下さい。" sqref="E22" xr:uid="{00000000-0002-0000-0000-000002000000}">
      <formula1>"1,1.2,1.5,2"</formula1>
    </dataValidation>
    <dataValidation type="list" allowBlank="1" showInputMessage="1" showErrorMessage="1" errorTitle="入力規則" error="整数を入力して下さい。" promptTitle="整数を入力して下さい。" sqref="E23" xr:uid="{00000000-0002-0000-0000-000003000000}">
      <formula1>"1,1.2,"</formula1>
    </dataValidation>
    <dataValidation type="list" allowBlank="1" showInputMessage="1" showErrorMessage="1" errorTitle="入力規則" error="整数を入力して下さい。" promptTitle="整数を入力して下さい。" sqref="E17:E20 E26 E33 E35" xr:uid="{00000000-0002-0000-0000-000004000000}">
      <formula1>"有,無"</formula1>
    </dataValidation>
    <dataValidation type="list" allowBlank="1" showInputMessage="1" showErrorMessage="1" errorTitle="入力規則" error="整数を入力して下さい。" promptTitle="整数を入力して下さい。" sqref="E14" xr:uid="{00000000-0002-0000-0000-000005000000}">
      <formula1>"1,1.5"</formula1>
    </dataValidation>
  </dataValidations>
  <printOptions horizontalCentered="1"/>
  <pageMargins left="0.23622047244094491" right="0.23622047244094491" top="0.74803149606299213" bottom="0.74803149606299213" header="0.31496062992125984" footer="0.31496062992125984"/>
  <pageSetup paperSize="9" scale="93" fitToWidth="0" orientation="portrait" cellComments="atEnd" r:id="rId2"/>
  <headerFooter>
    <oddFooter>&amp;R&amp;9
第5版（令和6（2024）年9月2日施行）</oddFooter>
  </headerFooter>
  <colBreaks count="1" manualBreakCount="1">
    <brk id="5" max="1048575" man="1"/>
  </colBreaks>
  <ignoredErrors>
    <ignoredError sqref="A19:A20" numberStoredAsText="1"/>
  </ignoredErrors>
  <drawing r:id="rId3"/>
  <legacyDrawing r:id="rId4"/>
  <extLst>
    <ext xmlns:mx="http://schemas.microsoft.com/office/mac/excel/2008/main" uri="http://schemas.microsoft.com/office/mac/excel/2008/main">
      <mx:PLV Mode="1" OnePage="0" WScale="0"/>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S61"/>
  <sheetViews>
    <sheetView windowProtection="1" tabSelected="1" view="pageLayout" topLeftCell="J52" zoomScale="85" zoomScaleNormal="55" zoomScaleSheetLayoutView="85" zoomScalePageLayoutView="85" workbookViewId="0">
      <selection activeCell="Q41" sqref="Q41"/>
    </sheetView>
  </sheetViews>
  <sheetFormatPr defaultColWidth="8.88671875" defaultRowHeight="12" x14ac:dyDescent="0.2"/>
  <cols>
    <col min="1" max="1" width="1.44140625" style="74" customWidth="1"/>
    <col min="2" max="2" width="18.6640625" style="74" customWidth="1"/>
    <col min="3" max="3" width="4.88671875" style="74" customWidth="1"/>
    <col min="4" max="4" width="7.33203125" style="74" customWidth="1"/>
    <col min="5" max="5" width="13.109375" style="74" customWidth="1"/>
    <col min="6" max="6" width="4.44140625" style="74" customWidth="1"/>
    <col min="7" max="7" width="10.109375" style="74" customWidth="1"/>
    <col min="8" max="8" width="15.6640625" style="74" customWidth="1"/>
    <col min="9" max="9" width="15.33203125" style="74" customWidth="1"/>
    <col min="10" max="10" width="0.109375" style="74" customWidth="1"/>
    <col min="11" max="12" width="16.44140625" style="74" customWidth="1"/>
    <col min="13" max="13" width="11.21875" style="74" bestFit="1" customWidth="1"/>
    <col min="14" max="16" width="9.77734375" style="74" bestFit="1" customWidth="1"/>
    <col min="17" max="17" width="9" style="74" bestFit="1" customWidth="1"/>
    <col min="18" max="18" width="9.77734375" style="74" bestFit="1" customWidth="1"/>
    <col min="19" max="19" width="16" style="74" customWidth="1"/>
    <col min="20" max="16384" width="8.88671875" style="74"/>
  </cols>
  <sheetData>
    <row r="1" spans="1:16" ht="15" customHeight="1" x14ac:dyDescent="0.2">
      <c r="B1" s="73"/>
      <c r="H1" s="140"/>
      <c r="I1" s="50" t="s">
        <v>135</v>
      </c>
      <c r="J1" s="56"/>
    </row>
    <row r="2" spans="1:16" ht="15" customHeight="1" x14ac:dyDescent="0.2">
      <c r="H2" s="140"/>
      <c r="I2" s="49">
        <f>治験等経費算出表①!E2</f>
        <v>0</v>
      </c>
      <c r="J2" s="103"/>
    </row>
    <row r="3" spans="1:16" ht="6" customHeight="1" x14ac:dyDescent="0.2">
      <c r="B3" s="56"/>
      <c r="C3" s="56"/>
      <c r="D3" s="56"/>
      <c r="E3" s="56"/>
      <c r="F3" s="56"/>
      <c r="G3" s="56"/>
      <c r="H3" s="68"/>
      <c r="I3" s="68"/>
      <c r="J3" s="68"/>
    </row>
    <row r="4" spans="1:16" ht="21" customHeight="1" x14ac:dyDescent="0.2">
      <c r="A4" s="534" t="s">
        <v>278</v>
      </c>
      <c r="B4" s="534"/>
      <c r="C4" s="534"/>
      <c r="D4" s="534"/>
      <c r="E4" s="534"/>
      <c r="F4" s="534"/>
      <c r="G4" s="534"/>
      <c r="H4" s="534"/>
      <c r="I4" s="534"/>
      <c r="J4" s="104"/>
    </row>
    <row r="5" spans="1:16" ht="6" customHeight="1" x14ac:dyDescent="0.2">
      <c r="B5" s="56"/>
      <c r="C5" s="56"/>
      <c r="D5" s="56"/>
      <c r="E5" s="56"/>
      <c r="F5" s="56"/>
      <c r="G5" s="56"/>
      <c r="H5" s="68"/>
      <c r="I5" s="68"/>
      <c r="J5" s="68"/>
    </row>
    <row r="6" spans="1:16" ht="15" customHeight="1" thickBot="1" x14ac:dyDescent="0.25">
      <c r="B6" s="56"/>
      <c r="C6" s="56"/>
      <c r="D6" s="56"/>
      <c r="E6" s="56"/>
      <c r="F6" s="56"/>
      <c r="G6" s="56"/>
      <c r="H6" s="57" t="s">
        <v>0</v>
      </c>
      <c r="I6" s="68" t="str">
        <f>治験等経費算出表①!E6</f>
        <v>20**/**/**</v>
      </c>
      <c r="J6" s="68"/>
    </row>
    <row r="7" spans="1:16" ht="30" customHeight="1" x14ac:dyDescent="0.2">
      <c r="A7" s="522" t="s">
        <v>1</v>
      </c>
      <c r="B7" s="523"/>
      <c r="C7" s="535" t="str">
        <f>治験等経費算出表①!C7</f>
        <v>小児患者を対象としたABCの第Ⅲ相試験</v>
      </c>
      <c r="D7" s="536"/>
      <c r="E7" s="536"/>
      <c r="F7" s="536"/>
      <c r="G7" s="536"/>
      <c r="H7" s="536"/>
      <c r="I7" s="537"/>
      <c r="J7" s="53"/>
    </row>
    <row r="8" spans="1:16" ht="18" customHeight="1" x14ac:dyDescent="0.2">
      <c r="A8" s="524" t="s">
        <v>91</v>
      </c>
      <c r="B8" s="525"/>
      <c r="C8" s="538" t="str">
        <f>治験等経費算出表①!C8</f>
        <v>地方独立行政法人　大阪府立病院機構　大阪母子医療センター</v>
      </c>
      <c r="D8" s="539"/>
      <c r="E8" s="539"/>
      <c r="F8" s="539"/>
      <c r="G8" s="539"/>
      <c r="H8" s="539"/>
      <c r="I8" s="540"/>
      <c r="J8" s="58"/>
    </row>
    <row r="9" spans="1:16" ht="18" customHeight="1" thickBot="1" x14ac:dyDescent="0.25">
      <c r="A9" s="526" t="s">
        <v>92</v>
      </c>
      <c r="B9" s="527"/>
      <c r="C9" s="541" t="str">
        <f>治験等経費算出表①!C9</f>
        <v>○○○○○製薬株式会社</v>
      </c>
      <c r="D9" s="542"/>
      <c r="E9" s="542"/>
      <c r="F9" s="542"/>
      <c r="G9" s="542"/>
      <c r="H9" s="542"/>
      <c r="I9" s="543"/>
      <c r="J9" s="58"/>
    </row>
    <row r="10" spans="1:16" ht="18" customHeight="1" x14ac:dyDescent="0.2">
      <c r="B10" s="58"/>
      <c r="C10" s="58"/>
      <c r="D10" s="58"/>
      <c r="E10" s="58"/>
      <c r="F10" s="58"/>
      <c r="G10" s="58"/>
      <c r="H10" s="58"/>
      <c r="I10" s="58"/>
      <c r="J10" s="58"/>
    </row>
    <row r="11" spans="1:16" ht="18" customHeight="1" x14ac:dyDescent="0.2">
      <c r="A11" s="135" t="s">
        <v>36</v>
      </c>
      <c r="B11" s="75"/>
      <c r="C11" s="75"/>
      <c r="D11" s="75"/>
      <c r="E11" s="75"/>
      <c r="F11" s="75"/>
      <c r="G11" s="75"/>
      <c r="H11" s="75"/>
      <c r="I11" s="75"/>
    </row>
    <row r="12" spans="1:16" ht="18" customHeight="1" x14ac:dyDescent="0.2">
      <c r="B12" s="74" t="s">
        <v>145</v>
      </c>
      <c r="C12" s="93">
        <f>SUM('参考；詳細内訳積算表（計算式）'!D9)</f>
        <v>2</v>
      </c>
      <c r="D12" s="76" t="s">
        <v>139</v>
      </c>
      <c r="E12" s="131" t="s">
        <v>243</v>
      </c>
      <c r="F12" s="58"/>
      <c r="K12" s="77"/>
    </row>
    <row r="13" spans="1:16" ht="18" customHeight="1" x14ac:dyDescent="0.2">
      <c r="B13" s="115" t="s">
        <v>157</v>
      </c>
      <c r="C13" s="93">
        <f>SUM('参考；詳細内訳積算表（計算式）'!E14)</f>
        <v>24</v>
      </c>
      <c r="D13" s="58" t="s">
        <v>65</v>
      </c>
      <c r="E13" s="132" t="s">
        <v>97</v>
      </c>
      <c r="F13" s="58"/>
    </row>
    <row r="14" spans="1:16" ht="18" customHeight="1" x14ac:dyDescent="0.2">
      <c r="B14" s="74" t="s">
        <v>146</v>
      </c>
      <c r="C14" s="93">
        <f>SUM('参考；詳細内訳積算表（計算式）'!E23)</f>
        <v>12</v>
      </c>
      <c r="D14" s="76" t="s">
        <v>160</v>
      </c>
      <c r="E14" s="132" t="s">
        <v>161</v>
      </c>
      <c r="F14" s="58"/>
    </row>
    <row r="15" spans="1:16" ht="9" customHeight="1" x14ac:dyDescent="0.2">
      <c r="C15" s="93"/>
      <c r="D15" s="76"/>
      <c r="E15" s="132"/>
      <c r="F15" s="58"/>
    </row>
    <row r="16" spans="1:16" ht="18" customHeight="1" x14ac:dyDescent="0.2">
      <c r="A16" s="374" t="s">
        <v>41</v>
      </c>
      <c r="B16" s="375"/>
      <c r="C16" s="375"/>
      <c r="D16" s="375"/>
      <c r="E16" s="375"/>
      <c r="F16" s="375"/>
      <c r="G16" s="375"/>
      <c r="H16" s="375"/>
      <c r="I16" s="375"/>
      <c r="K16" s="73"/>
      <c r="L16" s="73"/>
      <c r="M16" s="73"/>
      <c r="N16" s="73"/>
      <c r="O16" s="73"/>
      <c r="P16" s="73"/>
    </row>
    <row r="17" spans="1:19" ht="18" customHeight="1" x14ac:dyDescent="0.2">
      <c r="A17" s="548" t="s">
        <v>341</v>
      </c>
      <c r="B17" s="548"/>
      <c r="C17" s="548"/>
      <c r="D17" s="548"/>
      <c r="E17" s="548"/>
      <c r="F17" s="548"/>
      <c r="G17" s="548"/>
      <c r="H17" s="548"/>
      <c r="I17" s="548"/>
    </row>
    <row r="18" spans="1:19" ht="24.75" customHeight="1" x14ac:dyDescent="0.2">
      <c r="A18" s="548" t="s">
        <v>280</v>
      </c>
      <c r="B18" s="548"/>
      <c r="C18" s="548"/>
      <c r="D18" s="548"/>
      <c r="E18" s="548"/>
      <c r="F18" s="548"/>
      <c r="G18" s="548"/>
      <c r="H18" s="548"/>
      <c r="I18" s="548"/>
    </row>
    <row r="19" spans="1:19" ht="9" customHeight="1" x14ac:dyDescent="0.2">
      <c r="B19" s="24"/>
      <c r="C19" s="59"/>
      <c r="D19" s="76"/>
      <c r="E19" s="76"/>
      <c r="F19" s="58"/>
    </row>
    <row r="20" spans="1:19" ht="18" customHeight="1" thickBot="1" x14ac:dyDescent="0.25">
      <c r="A20" s="135" t="s">
        <v>133</v>
      </c>
      <c r="B20" s="75"/>
      <c r="C20" s="75"/>
      <c r="D20" s="75"/>
      <c r="E20" s="75"/>
      <c r="F20" s="75"/>
      <c r="G20" s="75"/>
      <c r="H20" s="75"/>
      <c r="I20" s="75"/>
      <c r="K20" s="73"/>
      <c r="L20" s="73"/>
      <c r="M20" s="73"/>
      <c r="N20" s="73"/>
      <c r="O20" s="73"/>
      <c r="P20" s="73"/>
    </row>
    <row r="21" spans="1:19" ht="13.5" customHeight="1" thickBot="1" x14ac:dyDescent="0.25">
      <c r="A21" s="528"/>
      <c r="B21" s="529"/>
      <c r="C21" s="529"/>
      <c r="D21" s="530"/>
      <c r="E21" s="544" t="s">
        <v>121</v>
      </c>
      <c r="F21" s="546"/>
      <c r="K21" s="506"/>
      <c r="L21" s="519"/>
      <c r="M21" s="499" t="s">
        <v>71</v>
      </c>
      <c r="N21" s="499"/>
      <c r="O21" s="499"/>
      <c r="P21" s="499"/>
      <c r="Q21" s="499"/>
      <c r="R21" s="500"/>
      <c r="S21" s="403"/>
    </row>
    <row r="22" spans="1:19" ht="21.75" customHeight="1" thickTop="1" thickBot="1" x14ac:dyDescent="0.25">
      <c r="A22" s="531"/>
      <c r="B22" s="532"/>
      <c r="C22" s="532"/>
      <c r="D22" s="533"/>
      <c r="E22" s="545"/>
      <c r="F22" s="547"/>
      <c r="K22" s="508"/>
      <c r="L22" s="520"/>
      <c r="M22" s="400" t="s">
        <v>2</v>
      </c>
      <c r="N22" s="400" t="s">
        <v>90</v>
      </c>
      <c r="O22" s="400" t="s">
        <v>3</v>
      </c>
      <c r="P22" s="400" t="s">
        <v>46</v>
      </c>
      <c r="Q22" s="400" t="s">
        <v>42</v>
      </c>
      <c r="R22" s="402" t="s">
        <v>31</v>
      </c>
      <c r="S22" s="401" t="s">
        <v>47</v>
      </c>
    </row>
    <row r="23" spans="1:19" ht="18" customHeight="1" thickTop="1" x14ac:dyDescent="0.2">
      <c r="A23" s="555" t="s">
        <v>147</v>
      </c>
      <c r="B23" s="556"/>
      <c r="C23" s="556"/>
      <c r="D23" s="557"/>
      <c r="E23" s="142">
        <f>SUM(M23:R23)</f>
        <v>1400715</v>
      </c>
      <c r="F23" s="152"/>
      <c r="K23" s="517" t="s">
        <v>147</v>
      </c>
      <c r="L23" s="518"/>
      <c r="M23" s="60">
        <f>SUM('参考；詳細内訳積算表（計算式）'!T109)</f>
        <v>232875</v>
      </c>
      <c r="N23" s="61">
        <f>SUM('参考；詳細内訳積算表（計算式）'!U109)*'参考；詳細内訳積算表（計算式）'!E36*0.01</f>
        <v>336960</v>
      </c>
      <c r="O23" s="61">
        <f>SUM('参考；詳細内訳積算表（計算式）'!V109)</f>
        <v>112320</v>
      </c>
      <c r="P23" s="61">
        <f>SUM('参考；詳細内訳積算表（計算式）'!W109)</f>
        <v>5760</v>
      </c>
      <c r="Q23" s="61">
        <f>SUM('参考；詳細内訳積算表（計算式）'!X109)</f>
        <v>51840</v>
      </c>
      <c r="R23" s="398">
        <f>SUM('参考；詳細内訳積算表（計算式）'!Y109)*'参考；詳細内訳積算表（計算式）'!E37*0.01</f>
        <v>660960</v>
      </c>
      <c r="S23" s="399">
        <f>SUM(M23:R23)</f>
        <v>1400715</v>
      </c>
    </row>
    <row r="24" spans="1:19" ht="18" customHeight="1" x14ac:dyDescent="0.2">
      <c r="A24" s="576" t="s">
        <v>205</v>
      </c>
      <c r="B24" s="577"/>
      <c r="C24" s="577"/>
      <c r="D24" s="578"/>
      <c r="E24" s="154">
        <f>SUM(M24:R24)</f>
        <v>366120</v>
      </c>
      <c r="F24" s="153"/>
      <c r="K24" s="502" t="s">
        <v>112</v>
      </c>
      <c r="L24" s="503"/>
      <c r="M24" s="78">
        <f>SUM('参考；詳細内訳積算表（計算式）'!T47:T52)*1.8</f>
        <v>81000</v>
      </c>
      <c r="N24" s="79">
        <f>SUM('参考；詳細内訳積算表（計算式）'!U47:U52)*1.8*'参考；詳細内訳積算表（計算式）'!E36*0.01</f>
        <v>145440</v>
      </c>
      <c r="O24" s="79">
        <f>SUM('参考；詳細内訳積算表（計算式）'!V47:V52)*1.8</f>
        <v>5760</v>
      </c>
      <c r="P24" s="79">
        <f>SUM('参考；詳細内訳積算表（計算式）'!W47:W52)*1.8</f>
        <v>0</v>
      </c>
      <c r="Q24" s="79">
        <f>SUM('参考；詳細内訳積算表（計算式）'!X47:X52)*1.8</f>
        <v>0</v>
      </c>
      <c r="R24" s="62">
        <f>SUM('参考；詳細内訳積算表（計算式）'!Y47:Y52)*1.8*'参考；詳細内訳積算表（計算式）'!E37*0.01</f>
        <v>133920</v>
      </c>
      <c r="S24" s="76"/>
    </row>
    <row r="25" spans="1:19" ht="18" customHeight="1" thickBot="1" x14ac:dyDescent="0.25">
      <c r="A25" s="579" t="s">
        <v>204</v>
      </c>
      <c r="B25" s="580"/>
      <c r="C25" s="580"/>
      <c r="D25" s="581"/>
      <c r="E25" s="155">
        <f>SUM(M25:R25)</f>
        <v>1034595</v>
      </c>
      <c r="F25" s="153"/>
      <c r="K25" s="504" t="s">
        <v>113</v>
      </c>
      <c r="L25" s="505"/>
      <c r="M25" s="63">
        <f>SUM('参考；詳細内訳積算表（計算式）'!T53:T76)*1.8</f>
        <v>151875</v>
      </c>
      <c r="N25" s="64">
        <f>SUM('参考；詳細内訳積算表（計算式）'!U53:U76)*1.8*'参考；詳細内訳積算表（計算式）'!E36*0.01</f>
        <v>191520</v>
      </c>
      <c r="O25" s="64">
        <f>SUM('参考；詳細内訳積算表（計算式）'!V53:V76)*1.8</f>
        <v>106560</v>
      </c>
      <c r="P25" s="64">
        <f>SUM('参考；詳細内訳積算表（計算式）'!W53:W76)*1.8</f>
        <v>5760</v>
      </c>
      <c r="Q25" s="64">
        <f>SUM('参考；詳細内訳積算表（計算式）'!X53:X76)*1.8</f>
        <v>51840</v>
      </c>
      <c r="R25" s="65">
        <f>SUM('参考；詳細内訳積算表（計算式）'!Y53:Y76)*1.8*'参考；詳細内訳積算表（計算式）'!E37*0.01</f>
        <v>527040</v>
      </c>
      <c r="S25" s="76"/>
    </row>
    <row r="26" spans="1:19" ht="18" customHeight="1" x14ac:dyDescent="0.2">
      <c r="A26" s="585" t="s">
        <v>40</v>
      </c>
      <c r="B26" s="585"/>
      <c r="C26" s="585"/>
      <c r="D26" s="585"/>
      <c r="E26" s="153">
        <f>SUM(M26:R26)</f>
        <v>44982.391304347824</v>
      </c>
      <c r="F26" s="153"/>
      <c r="G26" s="66"/>
      <c r="H26" s="66"/>
      <c r="I26" s="66"/>
      <c r="J26" s="66"/>
      <c r="K26" s="504" t="s">
        <v>114</v>
      </c>
      <c r="L26" s="505"/>
      <c r="M26" s="105">
        <f>SUM(M25)/(C13-1)</f>
        <v>6603.260869565217</v>
      </c>
      <c r="N26" s="106">
        <f>SUM(N25)/(C13-1)</f>
        <v>8326.95652173913</v>
      </c>
      <c r="O26" s="106">
        <f>SUM(O25)/(C13-1)</f>
        <v>4633.04347826087</v>
      </c>
      <c r="P26" s="106">
        <f>SUM(P25)/(C13-1)</f>
        <v>250.43478260869566</v>
      </c>
      <c r="Q26" s="107">
        <f>SUM(Q25)/(C13-1)</f>
        <v>2253.913043478261</v>
      </c>
      <c r="R26" s="108">
        <f>SUM(R25)/(C13-1)</f>
        <v>22914.782608695652</v>
      </c>
    </row>
    <row r="27" spans="1:19" ht="9" customHeight="1" x14ac:dyDescent="0.2">
      <c r="B27" s="58"/>
      <c r="C27" s="58"/>
      <c r="D27" s="58"/>
      <c r="E27" s="76"/>
      <c r="F27" s="58"/>
      <c r="G27" s="76"/>
      <c r="H27" s="76"/>
      <c r="I27" s="57"/>
      <c r="J27" s="57"/>
      <c r="K27" s="521"/>
      <c r="L27" s="521"/>
      <c r="M27" s="76"/>
      <c r="O27" s="76"/>
      <c r="S27" s="76"/>
    </row>
    <row r="28" spans="1:19" ht="18" customHeight="1" thickBot="1" x14ac:dyDescent="0.25">
      <c r="A28" s="135" t="s">
        <v>134</v>
      </c>
      <c r="B28" s="75"/>
      <c r="C28" s="75"/>
      <c r="D28" s="75"/>
      <c r="E28" s="75"/>
      <c r="F28" s="75"/>
      <c r="G28" s="75"/>
      <c r="H28" s="75"/>
      <c r="I28" s="75"/>
      <c r="O28" s="76"/>
    </row>
    <row r="29" spans="1:19" ht="18" customHeight="1" thickBot="1" x14ac:dyDescent="0.25">
      <c r="A29" s="528"/>
      <c r="B29" s="529"/>
      <c r="C29" s="529"/>
      <c r="D29" s="530"/>
      <c r="E29" s="574" t="s">
        <v>121</v>
      </c>
      <c r="K29" s="506"/>
      <c r="L29" s="507"/>
      <c r="M29" s="510" t="s">
        <v>71</v>
      </c>
      <c r="N29" s="511"/>
      <c r="O29" s="511"/>
      <c r="P29" s="511"/>
      <c r="Q29" s="511"/>
      <c r="R29" s="512"/>
    </row>
    <row r="30" spans="1:19" ht="18" customHeight="1" thickTop="1" thickBot="1" x14ac:dyDescent="0.25">
      <c r="A30" s="571"/>
      <c r="B30" s="572"/>
      <c r="C30" s="572"/>
      <c r="D30" s="573"/>
      <c r="E30" s="575"/>
      <c r="K30" s="508"/>
      <c r="L30" s="509"/>
      <c r="M30" s="143" t="s">
        <v>2</v>
      </c>
      <c r="N30" s="144" t="s">
        <v>90</v>
      </c>
      <c r="O30" s="144" t="s">
        <v>3</v>
      </c>
      <c r="P30" s="144" t="s">
        <v>46</v>
      </c>
      <c r="Q30" s="144" t="s">
        <v>42</v>
      </c>
      <c r="R30" s="145" t="s">
        <v>31</v>
      </c>
      <c r="S30" s="58" t="s">
        <v>165</v>
      </c>
    </row>
    <row r="31" spans="1:19" ht="18" customHeight="1" thickTop="1" x14ac:dyDescent="0.2">
      <c r="A31" s="558" t="s">
        <v>244</v>
      </c>
      <c r="B31" s="559"/>
      <c r="C31" s="559"/>
      <c r="D31" s="559"/>
      <c r="E31" s="142">
        <f>SUM(S34)</f>
        <v>166544</v>
      </c>
      <c r="I31" s="76"/>
      <c r="J31" s="76"/>
      <c r="K31" s="513" t="s">
        <v>94</v>
      </c>
      <c r="L31" s="514"/>
      <c r="M31" s="80">
        <f>SUM(M32)/C14</f>
        <v>55687.5</v>
      </c>
      <c r="N31" s="81">
        <f>SUM(N32)/C14</f>
        <v>76344</v>
      </c>
      <c r="O31" s="81">
        <f>SUM(O32)/C14</f>
        <v>11040</v>
      </c>
      <c r="P31" s="81">
        <f>SUM(P32)/C14</f>
        <v>8832</v>
      </c>
      <c r="Q31" s="81">
        <f>SUM(Q32)/C14</f>
        <v>6000</v>
      </c>
      <c r="R31" s="82">
        <f>SUM(R32)/C14</f>
        <v>8640</v>
      </c>
      <c r="S31" s="127">
        <f>SUM(M31:R31)</f>
        <v>166543.5</v>
      </c>
    </row>
    <row r="32" spans="1:19" ht="18" customHeight="1" thickBot="1" x14ac:dyDescent="0.25">
      <c r="A32" s="586" t="s">
        <v>246</v>
      </c>
      <c r="B32" s="587"/>
      <c r="C32" s="587"/>
      <c r="D32" s="588"/>
      <c r="E32" s="141">
        <f>SUM(S38)</f>
        <v>1998528</v>
      </c>
      <c r="K32" s="515" t="s">
        <v>95</v>
      </c>
      <c r="L32" s="516"/>
      <c r="M32" s="83">
        <f>SUM('参考；詳細内訳積算表（計算式）'!T110)</f>
        <v>668250</v>
      </c>
      <c r="N32" s="84">
        <f>SUM('参考；詳細内訳積算表（計算式）'!U110)*'参考；詳細内訳積算表（計算式）'!E36*0.01</f>
        <v>916128</v>
      </c>
      <c r="O32" s="84">
        <f>SUM('参考；詳細内訳積算表（計算式）'!V110)</f>
        <v>132480</v>
      </c>
      <c r="P32" s="84">
        <f>SUM('参考；詳細内訳積算表（計算式）'!W110)</f>
        <v>105984</v>
      </c>
      <c r="Q32" s="84">
        <f>SUM('参考；詳細内訳積算表（計算式）'!X110)</f>
        <v>72000</v>
      </c>
      <c r="R32" s="85">
        <f>SUM('参考；詳細内訳積算表（計算式）'!Y110)*'参考；詳細内訳積算表（計算式）'!E37*0.01</f>
        <v>103680</v>
      </c>
      <c r="S32" s="56" t="s">
        <v>38</v>
      </c>
    </row>
    <row r="33" spans="1:19" ht="18" customHeight="1" x14ac:dyDescent="0.2">
      <c r="A33" s="589" t="s">
        <v>247</v>
      </c>
      <c r="B33" s="589"/>
      <c r="C33" s="589"/>
      <c r="D33" s="589"/>
      <c r="E33" s="589"/>
      <c r="F33" s="589"/>
      <c r="G33" s="589"/>
      <c r="H33" s="589"/>
      <c r="I33" s="589"/>
      <c r="J33" s="58"/>
      <c r="R33" s="550" t="s">
        <v>166</v>
      </c>
      <c r="S33" s="550"/>
    </row>
    <row r="34" spans="1:19" ht="18" customHeight="1" x14ac:dyDescent="0.2">
      <c r="A34" s="563" t="s">
        <v>245</v>
      </c>
      <c r="B34" s="563"/>
      <c r="C34" s="563"/>
      <c r="D34" s="563"/>
      <c r="E34" s="563"/>
      <c r="F34" s="563"/>
      <c r="G34" s="563"/>
      <c r="H34" s="563"/>
      <c r="I34" s="563"/>
      <c r="K34" s="501"/>
      <c r="L34" s="501"/>
      <c r="M34" s="501"/>
      <c r="N34" s="364"/>
      <c r="O34" s="58"/>
      <c r="P34" s="58"/>
      <c r="Q34" s="58"/>
      <c r="S34" s="367">
        <f>ROUND(S31,0)</f>
        <v>166544</v>
      </c>
    </row>
    <row r="35" spans="1:19" ht="9" customHeight="1" x14ac:dyDescent="0.2">
      <c r="A35" s="58"/>
      <c r="K35" s="369"/>
      <c r="L35" s="369"/>
      <c r="M35" s="369"/>
      <c r="N35" s="364"/>
      <c r="O35" s="58"/>
      <c r="P35" s="58"/>
      <c r="Q35" s="58"/>
      <c r="S35" s="370"/>
    </row>
    <row r="36" spans="1:19" ht="18" customHeight="1" x14ac:dyDescent="0.2">
      <c r="A36" s="374" t="s">
        <v>4</v>
      </c>
      <c r="B36" s="375"/>
      <c r="C36" s="375"/>
      <c r="D36" s="375"/>
      <c r="E36" s="375"/>
      <c r="F36" s="375"/>
      <c r="G36" s="375"/>
      <c r="H36" s="375"/>
      <c r="I36" s="375"/>
      <c r="K36" s="563"/>
      <c r="L36" s="563"/>
      <c r="M36" s="366"/>
      <c r="N36" s="565"/>
      <c r="O36" s="58"/>
      <c r="P36" s="58"/>
      <c r="Q36" s="58"/>
      <c r="R36" s="58"/>
      <c r="S36" s="56" t="s">
        <v>38</v>
      </c>
    </row>
    <row r="37" spans="1:19" ht="17.25" customHeight="1" x14ac:dyDescent="0.2">
      <c r="A37" s="589" t="str">
        <f>"治験依頼者による監査を実施した場合、1回につき、"&amp;FIXED((12600+(32400*'参考；詳細内訳積算表（計算式）'!E36*0.01)+(32400*'参考；詳細内訳積算表（計算式）'!E37*0.01)),0)&amp;"円(税抜き）を治験依頼者に請求する。"</f>
        <v>治験依頼者による監査を実施した場合、1回につき、77,400円(税抜き）を治験依頼者に請求する。</v>
      </c>
      <c r="B37" s="589"/>
      <c r="C37" s="589"/>
      <c r="D37" s="589"/>
      <c r="E37" s="589"/>
      <c r="F37" s="589"/>
      <c r="G37" s="589"/>
      <c r="H37" s="589"/>
      <c r="I37" s="589"/>
      <c r="K37" s="564"/>
      <c r="L37" s="564"/>
      <c r="M37" s="366"/>
      <c r="N37" s="565"/>
      <c r="O37" s="58"/>
      <c r="P37" s="76"/>
      <c r="Q37" s="76"/>
      <c r="R37" s="549" t="s">
        <v>39</v>
      </c>
      <c r="S37" s="549"/>
    </row>
    <row r="38" spans="1:19" ht="18" customHeight="1" x14ac:dyDescent="0.15">
      <c r="A38" s="590" t="s">
        <v>284</v>
      </c>
      <c r="B38" s="590"/>
      <c r="C38" s="590"/>
      <c r="D38" s="590"/>
      <c r="E38" s="590"/>
      <c r="F38" s="590"/>
      <c r="G38" s="590"/>
      <c r="H38" s="590"/>
      <c r="I38" s="590"/>
      <c r="K38" s="365"/>
      <c r="L38" s="58"/>
      <c r="M38" s="58"/>
      <c r="N38" s="58"/>
      <c r="S38" s="368">
        <f>SUM(S34)*C14</f>
        <v>1998528</v>
      </c>
    </row>
    <row r="39" spans="1:19" ht="18" customHeight="1" x14ac:dyDescent="0.15">
      <c r="A39" s="591"/>
      <c r="B39" s="591"/>
      <c r="C39" s="591"/>
      <c r="D39" s="591"/>
      <c r="E39" s="591"/>
      <c r="F39" s="591"/>
      <c r="G39" s="591"/>
      <c r="H39" s="591"/>
      <c r="I39" s="591"/>
      <c r="J39" s="102"/>
    </row>
    <row r="40" spans="1:19" ht="9" customHeight="1" x14ac:dyDescent="0.2">
      <c r="A40" s="58"/>
      <c r="J40" s="100"/>
    </row>
    <row r="41" spans="1:19" ht="27.75" customHeight="1" thickBot="1" x14ac:dyDescent="0.25">
      <c r="A41" s="135" t="s">
        <v>107</v>
      </c>
      <c r="B41" s="75"/>
      <c r="C41" s="75"/>
      <c r="D41" s="75"/>
      <c r="E41" s="75"/>
      <c r="F41" s="75"/>
      <c r="G41" s="75"/>
      <c r="H41" s="75"/>
      <c r="I41" s="75"/>
      <c r="J41" s="101"/>
      <c r="K41" s="566" t="s">
        <v>98</v>
      </c>
      <c r="L41" s="567"/>
      <c r="M41" s="568"/>
      <c r="N41" s="67" t="s">
        <v>96</v>
      </c>
    </row>
    <row r="42" spans="1:19" ht="15" customHeight="1" thickTop="1" x14ac:dyDescent="0.2">
      <c r="A42" s="582"/>
      <c r="B42" s="583"/>
      <c r="C42" s="583"/>
      <c r="D42" s="583"/>
      <c r="E42" s="583"/>
      <c r="F42" s="583"/>
      <c r="G42" s="583"/>
      <c r="H42" s="583"/>
      <c r="I42" s="584"/>
      <c r="J42" s="101"/>
      <c r="K42" s="569" t="s">
        <v>279</v>
      </c>
      <c r="L42" s="570"/>
      <c r="M42" s="86">
        <f>SUM(E23)</f>
        <v>1400715</v>
      </c>
      <c r="N42" s="551">
        <f>SUM(M42:M45)</f>
        <v>5397771</v>
      </c>
    </row>
    <row r="43" spans="1:19" ht="15" customHeight="1" x14ac:dyDescent="0.2">
      <c r="A43" s="560" t="s">
        <v>86</v>
      </c>
      <c r="B43" s="561"/>
      <c r="C43" s="561"/>
      <c r="D43" s="561"/>
      <c r="E43" s="561"/>
      <c r="F43" s="561"/>
      <c r="G43" s="561"/>
      <c r="H43" s="561"/>
      <c r="I43" s="562"/>
      <c r="J43" s="100"/>
      <c r="K43" s="553" t="s">
        <v>218</v>
      </c>
      <c r="L43" s="554"/>
      <c r="M43" s="86">
        <f>SUM(S38*C12)</f>
        <v>3997056</v>
      </c>
      <c r="N43" s="552"/>
    </row>
    <row r="44" spans="1:19" ht="15" customHeight="1" x14ac:dyDescent="0.2">
      <c r="A44" s="376" t="s">
        <v>138</v>
      </c>
      <c r="B44" s="490" t="s">
        <v>281</v>
      </c>
      <c r="C44" s="490"/>
      <c r="D44" s="490"/>
      <c r="E44" s="490"/>
      <c r="F44" s="490"/>
      <c r="G44" s="490"/>
      <c r="H44" s="490"/>
      <c r="I44" s="491"/>
      <c r="J44" s="100"/>
      <c r="K44" s="371"/>
      <c r="L44" s="58"/>
      <c r="M44" s="366"/>
      <c r="N44" s="372"/>
    </row>
    <row r="45" spans="1:19" ht="15" customHeight="1" x14ac:dyDescent="0.2">
      <c r="A45" s="376" t="s">
        <v>138</v>
      </c>
      <c r="B45" s="490" t="s">
        <v>283</v>
      </c>
      <c r="C45" s="490"/>
      <c r="D45" s="490"/>
      <c r="E45" s="490"/>
      <c r="F45" s="490"/>
      <c r="G45" s="490"/>
      <c r="H45" s="490"/>
      <c r="I45" s="491"/>
      <c r="J45" s="98"/>
    </row>
    <row r="46" spans="1:19" ht="15" customHeight="1" x14ac:dyDescent="0.2">
      <c r="A46" s="376"/>
      <c r="B46" s="490"/>
      <c r="C46" s="490"/>
      <c r="D46" s="490"/>
      <c r="E46" s="490"/>
      <c r="F46" s="490"/>
      <c r="G46" s="490"/>
      <c r="H46" s="490"/>
      <c r="I46" s="491"/>
      <c r="J46" s="98"/>
    </row>
    <row r="47" spans="1:19" ht="27" customHeight="1" x14ac:dyDescent="0.2">
      <c r="A47" s="376" t="s">
        <v>138</v>
      </c>
      <c r="B47" s="490" t="s">
        <v>285</v>
      </c>
      <c r="C47" s="490"/>
      <c r="D47" s="490"/>
      <c r="E47" s="490"/>
      <c r="F47" s="490"/>
      <c r="G47" s="490"/>
      <c r="H47" s="490"/>
      <c r="I47" s="491"/>
      <c r="J47" s="98"/>
    </row>
    <row r="48" spans="1:19" ht="65.25" customHeight="1" x14ac:dyDescent="0.2">
      <c r="A48" s="376" t="s">
        <v>138</v>
      </c>
      <c r="B48" s="490" t="s">
        <v>331</v>
      </c>
      <c r="C48" s="490"/>
      <c r="D48" s="490"/>
      <c r="E48" s="490"/>
      <c r="F48" s="490"/>
      <c r="G48" s="490"/>
      <c r="H48" s="490"/>
      <c r="I48" s="491"/>
      <c r="J48" s="98"/>
    </row>
    <row r="49" spans="1:10" ht="13.5" customHeight="1" x14ac:dyDescent="0.2">
      <c r="A49" s="376"/>
      <c r="B49" s="490"/>
      <c r="C49" s="490"/>
      <c r="D49" s="490"/>
      <c r="E49" s="490"/>
      <c r="F49" s="490"/>
      <c r="G49" s="490"/>
      <c r="H49" s="490"/>
      <c r="I49" s="491"/>
      <c r="J49" s="98"/>
    </row>
    <row r="50" spans="1:10" ht="15" customHeight="1" x14ac:dyDescent="0.2">
      <c r="A50" s="560" t="s">
        <v>53</v>
      </c>
      <c r="B50" s="561"/>
      <c r="C50" s="561"/>
      <c r="D50" s="561"/>
      <c r="E50" s="561"/>
      <c r="F50" s="561"/>
      <c r="G50" s="561"/>
      <c r="H50" s="561"/>
      <c r="I50" s="562"/>
      <c r="J50" s="98"/>
    </row>
    <row r="51" spans="1:10" ht="15" customHeight="1" x14ac:dyDescent="0.2">
      <c r="A51" s="376" t="s">
        <v>138</v>
      </c>
      <c r="B51" s="490" t="s">
        <v>282</v>
      </c>
      <c r="C51" s="490"/>
      <c r="D51" s="490"/>
      <c r="E51" s="490"/>
      <c r="F51" s="490"/>
      <c r="G51" s="490"/>
      <c r="H51" s="490"/>
      <c r="I51" s="491"/>
      <c r="J51" s="99"/>
    </row>
    <row r="52" spans="1:10" ht="15" customHeight="1" x14ac:dyDescent="0.2">
      <c r="A52" s="376" t="s">
        <v>138</v>
      </c>
      <c r="B52" s="490" t="str">
        <f>"固定費として"&amp;(FIXED(E23,0))&amp;"円を治験依頼者に請求する。"</f>
        <v>固定費として1,400,715円を治験依頼者に請求する。</v>
      </c>
      <c r="C52" s="490"/>
      <c r="D52" s="490"/>
      <c r="E52" s="490"/>
      <c r="F52" s="490"/>
      <c r="G52" s="490"/>
      <c r="H52" s="490"/>
      <c r="I52" s="491"/>
      <c r="J52" s="100"/>
    </row>
    <row r="53" spans="1:10" ht="24.75" customHeight="1" x14ac:dyDescent="0.2">
      <c r="A53" s="376" t="s">
        <v>138</v>
      </c>
      <c r="B53" s="490" t="str">
        <f>"治験実施契約期間が延長された場合、固定費として、"&amp;(FIXED(E26,0))&amp;"円に延長期間分の月数を乗じた金額を治験依頼者に
加算請求する。"</f>
        <v>治験実施契約期間が延長された場合、固定費として、44,982円に延長期間分の月数を乗じた金額を治験依頼者に
加算請求する。</v>
      </c>
      <c r="C53" s="490"/>
      <c r="D53" s="490"/>
      <c r="E53" s="490"/>
      <c r="F53" s="490"/>
      <c r="G53" s="490"/>
      <c r="H53" s="490"/>
      <c r="I53" s="491"/>
      <c r="J53" s="98"/>
    </row>
    <row r="54" spans="1:10" ht="15" customHeight="1" x14ac:dyDescent="0.2">
      <c r="A54" s="136" t="s">
        <v>138</v>
      </c>
      <c r="B54" s="492" t="str">
        <f>"不適格症例を含む規定1Visit（Visit●-X含む）の実施につき"&amp;(FIXED(E31,0))&amp;"円を治験依頼者に請求する。"</f>
        <v>不適格症例を含む規定1Visit（Visit●-X含む）の実施につき166,544円を治験依頼者に請求する。</v>
      </c>
      <c r="C54" s="492"/>
      <c r="D54" s="492"/>
      <c r="E54" s="492"/>
      <c r="F54" s="492"/>
      <c r="G54" s="492"/>
      <c r="H54" s="492"/>
      <c r="I54" s="493"/>
      <c r="J54" s="98"/>
    </row>
    <row r="55" spans="1:10" ht="25.5" customHeight="1" x14ac:dyDescent="0.2">
      <c r="A55" s="136" t="s">
        <v>138</v>
      </c>
      <c r="B55" s="492" t="str">
        <f>"治験実施計画書が改訂され規定Visitが追加された場合、治験依頼者と協議のもと1Visit実施につき、"&amp;(FIXED(E31,0))&amp;"円を
治験依頼者に請求する。（規定外の追加・追跡を含まず）"</f>
        <v>治験実施計画書が改訂され規定Visitが追加された場合、治験依頼者と協議のもと1Visit実施につき、166,544円を
治験依頼者に請求する。（規定外の追加・追跡を含まず）</v>
      </c>
      <c r="C55" s="492"/>
      <c r="D55" s="492"/>
      <c r="E55" s="492"/>
      <c r="F55" s="492"/>
      <c r="G55" s="492"/>
      <c r="H55" s="492"/>
      <c r="I55" s="493"/>
      <c r="J55" s="98"/>
    </row>
    <row r="56" spans="1:10" x14ac:dyDescent="0.2">
      <c r="A56" s="136" t="s">
        <v>138</v>
      </c>
      <c r="B56" s="494" t="str">
        <f>"治験依頼者による監査を実施した場合、1回につき、"&amp;FIXED((12600+(32400*'参考；詳細内訳積算表（計算式）'!E36*0.01)+(32400*'参考；詳細内訳積算表（計算式）'!E37*0.01)),0)&amp;"円を治験依頼者に請求する。"</f>
        <v>治験依頼者による監査を実施した場合、1回につき、77,400円を治験依頼者に請求する。</v>
      </c>
      <c r="C56" s="494"/>
      <c r="D56" s="494"/>
      <c r="E56" s="494"/>
      <c r="F56" s="494"/>
      <c r="G56" s="494"/>
      <c r="H56" s="494"/>
      <c r="I56" s="495"/>
    </row>
    <row r="57" spans="1:10" ht="12.6" thickBot="1" x14ac:dyDescent="0.25">
      <c r="A57" s="137"/>
      <c r="B57" s="496"/>
      <c r="C57" s="496"/>
      <c r="D57" s="496"/>
      <c r="E57" s="496"/>
      <c r="F57" s="496"/>
      <c r="G57" s="496"/>
      <c r="H57" s="496"/>
      <c r="I57" s="497"/>
    </row>
    <row r="58" spans="1:10" x14ac:dyDescent="0.2">
      <c r="A58" s="498"/>
      <c r="B58" s="498"/>
      <c r="C58" s="498"/>
      <c r="D58" s="498"/>
      <c r="E58" s="498"/>
      <c r="F58" s="498"/>
      <c r="G58" s="498"/>
      <c r="H58" s="498"/>
      <c r="I58" s="498"/>
    </row>
    <row r="59" spans="1:10" x14ac:dyDescent="0.2">
      <c r="A59" s="160"/>
      <c r="B59" s="489"/>
      <c r="C59" s="489"/>
      <c r="D59" s="489"/>
      <c r="E59" s="489"/>
      <c r="F59" s="489"/>
      <c r="G59" s="489"/>
      <c r="H59" s="489"/>
      <c r="I59" s="489"/>
    </row>
    <row r="60" spans="1:10" x14ac:dyDescent="0.2">
      <c r="A60" s="160"/>
      <c r="B60" s="489"/>
      <c r="C60" s="489"/>
      <c r="D60" s="489"/>
      <c r="E60" s="489"/>
      <c r="F60" s="489"/>
      <c r="G60" s="489"/>
      <c r="H60" s="489"/>
      <c r="I60" s="489"/>
    </row>
    <row r="61" spans="1:10" x14ac:dyDescent="0.2">
      <c r="A61" s="160"/>
      <c r="B61" s="489"/>
      <c r="C61" s="489"/>
      <c r="D61" s="489"/>
      <c r="E61" s="489"/>
      <c r="F61" s="489"/>
      <c r="G61" s="489"/>
      <c r="H61" s="489"/>
      <c r="I61" s="489"/>
    </row>
  </sheetData>
  <sheetProtection formatCells="0" formatColumns="0" formatRows="0" insertColumns="0" insertRows="0" selectLockedCells="1"/>
  <customSheetViews>
    <customSheetView guid="{6620EFBF-59BF-4CE3-9012-D25A35CB6903}" scale="85" showPageBreaks="1" fitToPage="1" view="pageLayout" topLeftCell="C1">
      <selection activeCell="M32" sqref="M32"/>
      <colBreaks count="1" manualBreakCount="1">
        <brk id="9" max="1048575" man="1"/>
      </colBreaks>
      <pageMargins left="0.23622047244094491" right="0.23622047244094491" top="0.74803149606299213" bottom="0.74803149606299213" header="0.31496062992125984" footer="0.31496062992125984"/>
      <printOptions horizontalCentered="1"/>
      <pageSetup paperSize="9" scale="81" fitToWidth="0" orientation="portrait" r:id="rId1"/>
      <headerFooter>
        <oddFooter>&amp;R&amp;9第3版（令和元（2019）年9月2日施行）</oddFooter>
      </headerFooter>
    </customSheetView>
  </customSheetViews>
  <mergeCells count="66">
    <mergeCell ref="A42:I42"/>
    <mergeCell ref="A26:D26"/>
    <mergeCell ref="A32:D32"/>
    <mergeCell ref="B51:I51"/>
    <mergeCell ref="A37:I37"/>
    <mergeCell ref="A38:I38"/>
    <mergeCell ref="A39:I39"/>
    <mergeCell ref="A33:I33"/>
    <mergeCell ref="A34:I34"/>
    <mergeCell ref="A50:I50"/>
    <mergeCell ref="B47:I47"/>
    <mergeCell ref="B49:I49"/>
    <mergeCell ref="B46:I46"/>
    <mergeCell ref="B45:I45"/>
    <mergeCell ref="B44:I44"/>
    <mergeCell ref="B48:I48"/>
    <mergeCell ref="R37:S37"/>
    <mergeCell ref="R33:S33"/>
    <mergeCell ref="N42:N43"/>
    <mergeCell ref="K43:L43"/>
    <mergeCell ref="A23:D23"/>
    <mergeCell ref="A31:D31"/>
    <mergeCell ref="A43:I43"/>
    <mergeCell ref="K36:L36"/>
    <mergeCell ref="K37:L37"/>
    <mergeCell ref="N36:N37"/>
    <mergeCell ref="K41:M41"/>
    <mergeCell ref="K42:L42"/>
    <mergeCell ref="A29:D30"/>
    <mergeCell ref="E29:E30"/>
    <mergeCell ref="A24:D24"/>
    <mergeCell ref="A25:D25"/>
    <mergeCell ref="A7:B7"/>
    <mergeCell ref="A8:B8"/>
    <mergeCell ref="A9:B9"/>
    <mergeCell ref="A21:D22"/>
    <mergeCell ref="A4:I4"/>
    <mergeCell ref="C7:I7"/>
    <mergeCell ref="C8:I8"/>
    <mergeCell ref="C9:I9"/>
    <mergeCell ref="E21:E22"/>
    <mergeCell ref="F21:F22"/>
    <mergeCell ref="A18:I18"/>
    <mergeCell ref="A17:I17"/>
    <mergeCell ref="M21:R21"/>
    <mergeCell ref="K34:M34"/>
    <mergeCell ref="K24:L24"/>
    <mergeCell ref="K25:L25"/>
    <mergeCell ref="K26:L26"/>
    <mergeCell ref="K29:L30"/>
    <mergeCell ref="M29:R29"/>
    <mergeCell ref="K31:L31"/>
    <mergeCell ref="K32:L32"/>
    <mergeCell ref="K23:L23"/>
    <mergeCell ref="K21:L22"/>
    <mergeCell ref="K27:L27"/>
    <mergeCell ref="B61:I61"/>
    <mergeCell ref="B52:I52"/>
    <mergeCell ref="B53:I53"/>
    <mergeCell ref="B54:I54"/>
    <mergeCell ref="B56:I56"/>
    <mergeCell ref="B59:I59"/>
    <mergeCell ref="B60:I60"/>
    <mergeCell ref="B57:I57"/>
    <mergeCell ref="A58:I58"/>
    <mergeCell ref="B55:I55"/>
  </mergeCells>
  <phoneticPr fontId="4"/>
  <printOptions horizontalCentered="1"/>
  <pageMargins left="0.23622047244094491" right="0.23622047244094491" top="0.74803149606299213" bottom="0.74803149606299213" header="0.31496062992125984" footer="0.31496062992125984"/>
  <pageSetup paperSize="9" scale="75" fitToWidth="0" orientation="portrait" r:id="rId2"/>
  <headerFooter>
    <oddHeader xml:space="preserve">&amp;C  </oddHeader>
    <oddFooter>&amp;R&amp;9第5版（令和6（2024）年9月2日施行）</oddFooter>
  </headerFooter>
  <colBreaks count="1" manualBreakCount="1">
    <brk id="9" max="1048575" man="1"/>
  </colBreaks>
  <drawing r:id="rId3"/>
  <legacyDrawing r:id="rId4"/>
  <extLst>
    <ext xmlns:mx="http://schemas.microsoft.com/office/mac/excel/2008/main" uri="http://schemas.microsoft.com/office/mac/excel/2008/main">
      <mx:PLV Mode="1" OnePage="0" WScale="0"/>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AA113"/>
  <sheetViews>
    <sheetView windowProtection="1" view="pageLayout" topLeftCell="F96" zoomScale="85" zoomScaleNormal="85" zoomScaleSheetLayoutView="85" zoomScalePageLayoutView="85" workbookViewId="0">
      <selection activeCell="AE108" sqref="AE108"/>
    </sheetView>
  </sheetViews>
  <sheetFormatPr defaultColWidth="8.88671875" defaultRowHeight="13.2" x14ac:dyDescent="0.2"/>
  <cols>
    <col min="1" max="1" width="6.33203125" customWidth="1"/>
    <col min="2" max="2" width="10.109375" customWidth="1"/>
    <col min="3" max="3" width="7" customWidth="1"/>
    <col min="4" max="4" width="40.109375" customWidth="1"/>
    <col min="5" max="5" width="53.6640625" customWidth="1"/>
    <col min="6" max="8" width="7.109375" customWidth="1"/>
    <col min="9" max="9" width="11" customWidth="1"/>
    <col min="10" max="11" width="7.109375" customWidth="1"/>
    <col min="12" max="12" width="0.6640625" customWidth="1"/>
    <col min="13" max="18" width="7.109375" customWidth="1"/>
    <col min="19" max="19" width="0.6640625" customWidth="1"/>
    <col min="20" max="20" width="7.6640625" customWidth="1"/>
    <col min="21" max="21" width="7.33203125" customWidth="1"/>
    <col min="22" max="24" width="7.109375" customWidth="1"/>
    <col min="25" max="25" width="8.5546875" customWidth="1"/>
    <col min="26" max="26" width="8.33203125" customWidth="1"/>
    <col min="27" max="27" width="10.33203125" bestFit="1" customWidth="1"/>
  </cols>
  <sheetData>
    <row r="1" spans="1:21" x14ac:dyDescent="0.2">
      <c r="A1" s="651" t="s">
        <v>276</v>
      </c>
      <c r="B1" s="651"/>
      <c r="C1" s="651"/>
      <c r="D1" s="651"/>
      <c r="E1" s="651"/>
    </row>
    <row r="2" spans="1:21" ht="20.25" customHeight="1" x14ac:dyDescent="0.2">
      <c r="A2" s="651"/>
      <c r="B2" s="651"/>
      <c r="C2" s="651"/>
      <c r="D2" s="651"/>
      <c r="E2" s="651"/>
    </row>
    <row r="3" spans="1:21" ht="33" customHeight="1" x14ac:dyDescent="0.2">
      <c r="B3" s="665" t="s">
        <v>174</v>
      </c>
      <c r="C3" s="666"/>
      <c r="D3" s="666"/>
      <c r="E3" s="666"/>
    </row>
    <row r="5" spans="1:21" ht="13.8" x14ac:dyDescent="0.2">
      <c r="B5" s="3"/>
      <c r="C5" s="4"/>
      <c r="D5" s="4"/>
      <c r="E5" s="4"/>
    </row>
    <row r="6" spans="1:21" ht="27" customHeight="1" x14ac:dyDescent="0.2">
      <c r="B6" s="658" t="s">
        <v>117</v>
      </c>
      <c r="C6" s="659"/>
      <c r="D6" s="652" t="str">
        <f>治験等経費算出表①!C7</f>
        <v>小児患者を対象としたABCの第Ⅲ相試験</v>
      </c>
      <c r="E6" s="653"/>
      <c r="R6" s="6"/>
    </row>
    <row r="7" spans="1:21" ht="19.5" customHeight="1" x14ac:dyDescent="0.2">
      <c r="B7" s="660" t="s">
        <v>118</v>
      </c>
      <c r="C7" s="661"/>
      <c r="D7" s="654" t="str">
        <f>治験等経費算出表①!C8</f>
        <v>地方独立行政法人　大阪府立病院機構　大阪母子医療センター</v>
      </c>
      <c r="E7" s="655"/>
      <c r="F7" s="44"/>
      <c r="G7" s="44"/>
      <c r="H7" s="44"/>
      <c r="I7" s="44"/>
      <c r="J7" s="44"/>
      <c r="K7" s="44"/>
      <c r="L7" s="44"/>
      <c r="M7" s="45"/>
      <c r="N7" s="45"/>
      <c r="O7" s="45"/>
      <c r="P7" s="45"/>
      <c r="Q7" s="45"/>
      <c r="R7" s="45"/>
      <c r="S7" s="45"/>
      <c r="T7" s="45"/>
      <c r="U7" s="45"/>
    </row>
    <row r="8" spans="1:21" ht="27" customHeight="1" x14ac:dyDescent="0.2">
      <c r="B8" s="656" t="s">
        <v>54</v>
      </c>
      <c r="C8" s="657"/>
      <c r="D8" s="654" t="str">
        <f>治験等経費算出表①!C9</f>
        <v>○○○○○製薬株式会社</v>
      </c>
      <c r="E8" s="653"/>
      <c r="F8" s="44"/>
      <c r="G8" s="44"/>
      <c r="H8" s="44"/>
      <c r="I8" s="44"/>
      <c r="J8" s="44"/>
      <c r="K8" s="44"/>
      <c r="L8" s="44"/>
      <c r="M8" s="40"/>
      <c r="N8" s="40"/>
      <c r="O8" s="40"/>
      <c r="P8" s="40"/>
      <c r="Q8" s="42"/>
      <c r="R8" s="40"/>
      <c r="S8" s="40"/>
      <c r="T8" s="40"/>
      <c r="U8" s="40"/>
    </row>
    <row r="9" spans="1:21" ht="15" customHeight="1" x14ac:dyDescent="0.2">
      <c r="B9" s="656" t="s">
        <v>141</v>
      </c>
      <c r="C9" s="657"/>
      <c r="D9" s="22">
        <f>SUM(治験等経費算出表①!C10)</f>
        <v>2</v>
      </c>
      <c r="E9" s="23" t="s">
        <v>119</v>
      </c>
      <c r="F9" s="46"/>
      <c r="G9" s="46"/>
      <c r="H9" s="46"/>
      <c r="I9" s="46"/>
      <c r="J9" s="46"/>
      <c r="K9" s="46"/>
      <c r="L9" s="46"/>
      <c r="M9" s="43"/>
      <c r="N9" s="43"/>
      <c r="O9" s="43"/>
      <c r="P9" s="43"/>
      <c r="Q9" s="43"/>
      <c r="R9" s="43"/>
      <c r="S9" s="47"/>
      <c r="T9" s="43"/>
      <c r="U9" s="43"/>
    </row>
    <row r="10" spans="1:21" ht="15" customHeight="1" x14ac:dyDescent="0.2">
      <c r="B10" s="157"/>
      <c r="C10" s="157"/>
      <c r="D10" s="158"/>
      <c r="E10" s="10"/>
      <c r="F10" s="46"/>
      <c r="G10" s="46"/>
      <c r="H10" s="46"/>
      <c r="I10" s="46"/>
      <c r="J10" s="46"/>
      <c r="K10" s="46"/>
      <c r="L10" s="46"/>
      <c r="M10" s="43"/>
      <c r="N10" s="43"/>
      <c r="O10" s="43"/>
      <c r="P10" s="43"/>
      <c r="Q10" s="43"/>
      <c r="R10" s="43"/>
      <c r="S10" s="47"/>
      <c r="T10" s="43"/>
      <c r="U10" s="43"/>
    </row>
    <row r="11" spans="1:21" ht="15.75" customHeight="1" thickBot="1" x14ac:dyDescent="0.3">
      <c r="B11" s="1"/>
      <c r="C11" s="1"/>
      <c r="D11" s="1"/>
      <c r="E11" s="11"/>
      <c r="F11" s="46"/>
      <c r="G11" s="46"/>
      <c r="H11" s="46"/>
      <c r="I11" s="46"/>
      <c r="J11" s="46"/>
      <c r="K11" s="46"/>
      <c r="L11" s="46"/>
      <c r="M11" s="43"/>
      <c r="N11" s="43"/>
      <c r="O11" s="43"/>
      <c r="P11" s="43"/>
      <c r="Q11" s="43"/>
      <c r="R11" s="43"/>
      <c r="S11" s="47"/>
      <c r="T11" s="43"/>
      <c r="U11" s="43"/>
    </row>
    <row r="12" spans="1:21" ht="15.75" customHeight="1" x14ac:dyDescent="0.2">
      <c r="B12" s="662" t="s">
        <v>100</v>
      </c>
      <c r="C12" s="663"/>
      <c r="D12" s="664"/>
      <c r="E12" s="26" t="s">
        <v>44</v>
      </c>
      <c r="F12" s="46"/>
      <c r="G12" s="46"/>
      <c r="H12" s="46"/>
      <c r="I12" s="46"/>
      <c r="J12" s="46"/>
      <c r="K12" s="46"/>
      <c r="L12" s="46"/>
      <c r="M12" s="43"/>
      <c r="N12" s="43"/>
      <c r="O12" s="43"/>
      <c r="P12" s="43"/>
      <c r="Q12" s="43"/>
      <c r="R12" s="43"/>
      <c r="S12" s="47"/>
      <c r="T12" s="43"/>
      <c r="U12" s="43"/>
    </row>
    <row r="13" spans="1:21" ht="18.75" customHeight="1" x14ac:dyDescent="0.2">
      <c r="B13" s="408" t="s">
        <v>313</v>
      </c>
      <c r="C13" s="667" t="s">
        <v>106</v>
      </c>
      <c r="D13" s="668"/>
      <c r="E13" s="30">
        <f>治験等経費算出表①!E14</f>
        <v>1.5</v>
      </c>
      <c r="F13" s="46"/>
      <c r="G13" s="46"/>
      <c r="H13" s="46"/>
      <c r="I13" s="46"/>
      <c r="J13" s="46"/>
      <c r="K13" s="46"/>
      <c r="L13" s="46"/>
      <c r="M13" s="43"/>
      <c r="N13" s="43"/>
      <c r="O13" s="43"/>
      <c r="P13" s="43"/>
      <c r="Q13" s="43"/>
      <c r="R13" s="43"/>
      <c r="S13" s="47"/>
      <c r="T13" s="43"/>
      <c r="U13" s="43"/>
    </row>
    <row r="14" spans="1:21" ht="16.5" customHeight="1" x14ac:dyDescent="0.2">
      <c r="B14" s="409" t="s">
        <v>314</v>
      </c>
      <c r="C14" s="614" t="s">
        <v>148</v>
      </c>
      <c r="D14" s="615"/>
      <c r="E14" s="29">
        <f>治験等経費算出表①!E15</f>
        <v>24</v>
      </c>
      <c r="I14" s="8"/>
    </row>
    <row r="15" spans="1:21" ht="24.75" customHeight="1" x14ac:dyDescent="0.2">
      <c r="B15" s="409" t="s">
        <v>101</v>
      </c>
      <c r="C15" s="614" t="s">
        <v>178</v>
      </c>
      <c r="D15" s="615"/>
      <c r="E15" s="31">
        <f>治験等経費算出表①!E16</f>
        <v>2</v>
      </c>
      <c r="I15" s="8"/>
    </row>
    <row r="16" spans="1:21" ht="18.75" customHeight="1" x14ac:dyDescent="0.2">
      <c r="B16" s="409" t="s">
        <v>102</v>
      </c>
      <c r="C16" s="614" t="s">
        <v>144</v>
      </c>
      <c r="D16" s="615"/>
      <c r="E16" s="29" t="str">
        <f>治験等経費算出表①!E17</f>
        <v>有</v>
      </c>
    </row>
    <row r="17" spans="1:17" ht="18.75" customHeight="1" x14ac:dyDescent="0.2">
      <c r="B17" s="138" t="s">
        <v>312</v>
      </c>
      <c r="C17" s="635" t="s">
        <v>83</v>
      </c>
      <c r="D17" s="636"/>
      <c r="E17" s="423" t="str">
        <f>治験等経費算出表①!E18</f>
        <v>有</v>
      </c>
      <c r="F17" s="6"/>
      <c r="G17" s="28" t="s">
        <v>162</v>
      </c>
    </row>
    <row r="18" spans="1:17" ht="18.75" customHeight="1" x14ac:dyDescent="0.2">
      <c r="B18" s="37"/>
      <c r="C18" s="635" t="s">
        <v>59</v>
      </c>
      <c r="D18" s="636"/>
      <c r="E18" s="423" t="str">
        <f>治験等経費算出表①!E19</f>
        <v>無</v>
      </c>
      <c r="G18" s="10" t="s">
        <v>163</v>
      </c>
      <c r="H18" s="24"/>
      <c r="I18" s="24"/>
      <c r="J18" s="24"/>
      <c r="K18" s="24"/>
      <c r="O18" s="9"/>
      <c r="P18" s="9"/>
    </row>
    <row r="19" spans="1:17" ht="18.75" customHeight="1" x14ac:dyDescent="0.2">
      <c r="B19" s="38"/>
      <c r="C19" s="643" t="s">
        <v>99</v>
      </c>
      <c r="D19" s="644"/>
      <c r="E19" s="33" t="str">
        <f>治験等経費算出表①!E20</f>
        <v>有</v>
      </c>
      <c r="H19" s="24"/>
      <c r="I19" s="24"/>
      <c r="J19" s="592">
        <f>SUM(AA47)*1.8</f>
        <v>366120</v>
      </c>
      <c r="K19" s="592"/>
    </row>
    <row r="20" spans="1:17" ht="18.75" customHeight="1" x14ac:dyDescent="0.2">
      <c r="B20" s="138" t="s">
        <v>311</v>
      </c>
      <c r="C20" s="639" t="s">
        <v>217</v>
      </c>
      <c r="D20" s="640"/>
      <c r="E20" s="34">
        <f>治験等経費算出表①!E21</f>
        <v>1</v>
      </c>
      <c r="H20" s="24"/>
      <c r="I20" s="24"/>
      <c r="J20" s="592"/>
      <c r="K20" s="592"/>
    </row>
    <row r="21" spans="1:17" ht="18.75" customHeight="1" x14ac:dyDescent="0.2">
      <c r="B21" s="138" t="s">
        <v>267</v>
      </c>
      <c r="C21" s="639" t="s">
        <v>176</v>
      </c>
      <c r="D21" s="640"/>
      <c r="E21" s="35">
        <f>治験等経費算出表①!E22</f>
        <v>1.5</v>
      </c>
      <c r="G21" s="10" t="s">
        <v>164</v>
      </c>
      <c r="H21" s="24"/>
      <c r="I21" s="24"/>
      <c r="J21" s="27"/>
      <c r="K21" s="27"/>
    </row>
    <row r="22" spans="1:17" ht="18.75" customHeight="1" x14ac:dyDescent="0.2">
      <c r="B22" s="138" t="s">
        <v>250</v>
      </c>
      <c r="C22" s="639" t="s">
        <v>105</v>
      </c>
      <c r="D22" s="640"/>
      <c r="E22" s="35">
        <f>治験等経費算出表①!E23</f>
        <v>1.2</v>
      </c>
      <c r="H22" s="24"/>
      <c r="I22" s="24"/>
      <c r="J22" s="592">
        <f>SUM(AA53)*1.8</f>
        <v>1034595</v>
      </c>
      <c r="K22" s="593"/>
      <c r="L22" s="25"/>
      <c r="Q22" s="48"/>
    </row>
    <row r="23" spans="1:17" ht="18.75" customHeight="1" x14ac:dyDescent="0.2">
      <c r="B23" s="138" t="s">
        <v>268</v>
      </c>
      <c r="C23" s="623" t="s">
        <v>109</v>
      </c>
      <c r="D23" s="624"/>
      <c r="E23" s="35">
        <f>治験等経費算出表①!E24</f>
        <v>12</v>
      </c>
      <c r="H23" s="41" t="s">
        <v>262</v>
      </c>
      <c r="I23" s="149"/>
      <c r="J23" s="150"/>
      <c r="K23" s="151"/>
      <c r="L23" s="25"/>
      <c r="Q23" s="48"/>
    </row>
    <row r="24" spans="1:17" ht="18.75" customHeight="1" x14ac:dyDescent="0.2">
      <c r="B24" s="138" t="s">
        <v>269</v>
      </c>
      <c r="C24" s="623" t="s">
        <v>110</v>
      </c>
      <c r="D24" s="624"/>
      <c r="E24" s="35">
        <f>治験等経費算出表①!E25</f>
        <v>10</v>
      </c>
      <c r="H24" s="41"/>
    </row>
    <row r="25" spans="1:17" ht="18.75" customHeight="1" x14ac:dyDescent="0.2">
      <c r="B25" s="138" t="s">
        <v>270</v>
      </c>
      <c r="C25" s="623" t="s">
        <v>159</v>
      </c>
      <c r="D25" s="624"/>
      <c r="E25" s="33" t="str">
        <f>治験等経費算出表①!E26</f>
        <v>有</v>
      </c>
      <c r="H25" s="41"/>
    </row>
    <row r="26" spans="1:17" ht="18.75" customHeight="1" x14ac:dyDescent="0.2">
      <c r="B26" s="138" t="s">
        <v>271</v>
      </c>
      <c r="C26" s="623" t="s">
        <v>111</v>
      </c>
      <c r="D26" s="624"/>
      <c r="E26" s="36">
        <f>治験等経費算出表①!E27</f>
        <v>11</v>
      </c>
    </row>
    <row r="27" spans="1:17" ht="18.75" customHeight="1" x14ac:dyDescent="0.2">
      <c r="A27" s="25"/>
      <c r="B27" s="138" t="s">
        <v>272</v>
      </c>
      <c r="C27" s="623" t="s">
        <v>167</v>
      </c>
      <c r="D27" s="624"/>
      <c r="E27" s="36">
        <f>治験等経費算出表①!E28</f>
        <v>1</v>
      </c>
      <c r="G27" s="28" t="s">
        <v>60</v>
      </c>
    </row>
    <row r="28" spans="1:17" ht="18.75" customHeight="1" x14ac:dyDescent="0.2">
      <c r="A28" s="25"/>
      <c r="B28" s="138" t="s">
        <v>273</v>
      </c>
      <c r="C28" s="641" t="s">
        <v>132</v>
      </c>
      <c r="D28" s="642"/>
      <c r="E28" s="36">
        <f>治験等経費算出表①!E29</f>
        <v>3</v>
      </c>
      <c r="G28" s="612" t="s">
        <v>55</v>
      </c>
      <c r="H28" s="613"/>
      <c r="I28" s="349">
        <f>7500</f>
        <v>7500</v>
      </c>
      <c r="J28" s="27"/>
      <c r="K28" s="25"/>
    </row>
    <row r="29" spans="1:17" ht="18.75" customHeight="1" x14ac:dyDescent="0.2">
      <c r="A29" s="25"/>
      <c r="B29" s="138" t="s">
        <v>274</v>
      </c>
      <c r="C29" s="645" t="s">
        <v>142</v>
      </c>
      <c r="D29" s="646"/>
      <c r="E29" s="36">
        <f>治験等経費算出表①!E30</f>
        <v>4</v>
      </c>
      <c r="G29" s="350" t="s">
        <v>140</v>
      </c>
      <c r="H29" s="350"/>
      <c r="I29" s="348">
        <f>3200</f>
        <v>3200</v>
      </c>
    </row>
    <row r="30" spans="1:17" ht="18.75" customHeight="1" x14ac:dyDescent="0.2">
      <c r="B30" s="138" t="s">
        <v>310</v>
      </c>
      <c r="C30" s="616" t="s">
        <v>303</v>
      </c>
      <c r="D30" s="617"/>
      <c r="E30" s="32">
        <f>治験等経費算出表①!E31</f>
        <v>2</v>
      </c>
    </row>
    <row r="31" spans="1:17" ht="18.75" customHeight="1" x14ac:dyDescent="0.2">
      <c r="B31" s="138" t="s">
        <v>309</v>
      </c>
      <c r="C31" s="616" t="s">
        <v>304</v>
      </c>
      <c r="D31" s="617"/>
      <c r="E31" s="32">
        <f>治験等経費算出表①!E32</f>
        <v>0</v>
      </c>
    </row>
    <row r="32" spans="1:17" ht="27.75" customHeight="1" x14ac:dyDescent="0.2">
      <c r="B32" s="421" t="s">
        <v>275</v>
      </c>
      <c r="C32" s="625" t="s">
        <v>177</v>
      </c>
      <c r="D32" s="626"/>
      <c r="E32" s="32" t="str">
        <f>治験等経費算出表①!E33</f>
        <v>有</v>
      </c>
    </row>
    <row r="33" spans="1:27" ht="18.75" customHeight="1" x14ac:dyDescent="0.2">
      <c r="B33" s="406" t="s">
        <v>307</v>
      </c>
      <c r="C33" s="627" t="s">
        <v>305</v>
      </c>
      <c r="D33" s="627"/>
      <c r="E33" s="36">
        <f>治験等経費算出表①!E34</f>
        <v>0</v>
      </c>
    </row>
    <row r="34" spans="1:27" ht="24.75" customHeight="1" thickBot="1" x14ac:dyDescent="0.25">
      <c r="B34" s="407" t="s">
        <v>308</v>
      </c>
      <c r="C34" s="618" t="s">
        <v>306</v>
      </c>
      <c r="D34" s="618"/>
      <c r="E34" s="39" t="str">
        <f>治験等経費算出表①!E35</f>
        <v>無</v>
      </c>
      <c r="G34" s="28"/>
    </row>
    <row r="35" spans="1:27" ht="13.8" thickBot="1" x14ac:dyDescent="0.25">
      <c r="H35" s="28"/>
      <c r="J35" s="48"/>
      <c r="N35" s="130"/>
      <c r="O35" s="130"/>
    </row>
    <row r="36" spans="1:27" ht="18.600000000000001" customHeight="1" x14ac:dyDescent="0.2">
      <c r="B36" s="619" t="s">
        <v>127</v>
      </c>
      <c r="C36" s="620"/>
      <c r="D36" s="620"/>
      <c r="E36" s="133">
        <f>SUM(治験等経費算出表①!E38)</f>
        <v>100</v>
      </c>
      <c r="N36" s="128"/>
      <c r="O36" s="128"/>
    </row>
    <row r="37" spans="1:27" ht="18.600000000000001" customHeight="1" thickBot="1" x14ac:dyDescent="0.25">
      <c r="B37" s="621" t="s">
        <v>128</v>
      </c>
      <c r="C37" s="622"/>
      <c r="D37" s="622"/>
      <c r="E37" s="134">
        <f>SUM(治験等経費算出表①!E39)</f>
        <v>100</v>
      </c>
      <c r="N37" s="129"/>
      <c r="O37" s="24"/>
    </row>
    <row r="38" spans="1:27" x14ac:dyDescent="0.2">
      <c r="B38" s="125"/>
      <c r="C38" s="125"/>
      <c r="D38" s="125"/>
      <c r="E38" s="126"/>
      <c r="N38" s="129"/>
      <c r="O38" s="129"/>
    </row>
    <row r="39" spans="1:27" x14ac:dyDescent="0.2">
      <c r="B39" s="125"/>
      <c r="C39" s="125"/>
      <c r="D39" s="125"/>
      <c r="E39" s="126"/>
      <c r="N39" s="129"/>
      <c r="O39" s="129"/>
    </row>
    <row r="40" spans="1:27" x14ac:dyDescent="0.2">
      <c r="B40" s="125"/>
      <c r="C40" s="125"/>
      <c r="D40" s="125"/>
      <c r="E40" s="126"/>
      <c r="N40" s="129"/>
      <c r="O40" s="129"/>
    </row>
    <row r="41" spans="1:27" x14ac:dyDescent="0.2">
      <c r="B41" s="125"/>
      <c r="C41" s="125"/>
      <c r="D41" s="125"/>
      <c r="E41" s="126"/>
      <c r="N41" s="129"/>
      <c r="O41" s="129"/>
    </row>
    <row r="43" spans="1:27" ht="6.75" customHeight="1" thickBot="1" x14ac:dyDescent="0.25">
      <c r="A43" s="647" t="s">
        <v>277</v>
      </c>
      <c r="B43" s="647"/>
      <c r="C43" s="647"/>
      <c r="D43" s="647"/>
      <c r="E43" s="647"/>
    </row>
    <row r="44" spans="1:27" ht="13.8" thickBot="1" x14ac:dyDescent="0.25">
      <c r="A44" s="647"/>
      <c r="B44" s="647"/>
      <c r="C44" s="647"/>
      <c r="D44" s="647"/>
      <c r="E44" s="647"/>
      <c r="F44" s="606" t="s">
        <v>29</v>
      </c>
      <c r="G44" s="607"/>
      <c r="H44" s="607"/>
      <c r="I44" s="607"/>
      <c r="J44" s="607"/>
      <c r="K44" s="608"/>
      <c r="L44" s="148"/>
      <c r="M44" s="603"/>
      <c r="N44" s="604"/>
      <c r="O44" s="604"/>
      <c r="P44" s="604"/>
      <c r="Q44" s="604"/>
      <c r="R44" s="605"/>
      <c r="T44" s="600"/>
      <c r="U44" s="601"/>
      <c r="V44" s="601"/>
      <c r="W44" s="601"/>
      <c r="X44" s="601"/>
      <c r="Y44" s="601"/>
      <c r="Z44" s="602"/>
    </row>
    <row r="45" spans="1:27" ht="14.25" customHeight="1" thickBot="1" x14ac:dyDescent="0.25">
      <c r="A45" s="147"/>
      <c r="B45" s="147"/>
      <c r="C45" s="147"/>
      <c r="D45" s="147"/>
      <c r="E45" s="147"/>
      <c r="F45" s="609" t="s">
        <v>30</v>
      </c>
      <c r="G45" s="610"/>
      <c r="H45" s="610"/>
      <c r="I45" s="610"/>
      <c r="J45" s="610"/>
      <c r="K45" s="611"/>
      <c r="L45" s="147"/>
      <c r="M45" s="597" t="s">
        <v>30</v>
      </c>
      <c r="N45" s="598"/>
      <c r="O45" s="598"/>
      <c r="P45" s="598"/>
      <c r="Q45" s="598"/>
      <c r="R45" s="599"/>
      <c r="S45" s="147"/>
      <c r="T45" s="594" t="s">
        <v>78</v>
      </c>
      <c r="U45" s="595"/>
      <c r="V45" s="595"/>
      <c r="W45" s="595"/>
      <c r="X45" s="595"/>
      <c r="Y45" s="595"/>
      <c r="Z45" s="596"/>
    </row>
    <row r="46" spans="1:27" ht="29.25" customHeight="1" thickBot="1" x14ac:dyDescent="0.25">
      <c r="A46" s="166" t="s">
        <v>5</v>
      </c>
      <c r="B46" s="373" t="s">
        <v>6</v>
      </c>
      <c r="C46" s="637" t="s">
        <v>26</v>
      </c>
      <c r="D46" s="638"/>
      <c r="E46" s="167" t="s">
        <v>7</v>
      </c>
      <c r="F46" s="168" t="s">
        <v>72</v>
      </c>
      <c r="G46" s="169" t="s">
        <v>79</v>
      </c>
      <c r="H46" s="169" t="s">
        <v>73</v>
      </c>
      <c r="I46" s="170" t="s">
        <v>46</v>
      </c>
      <c r="J46" s="171" t="s">
        <v>57</v>
      </c>
      <c r="K46" s="172" t="s">
        <v>80</v>
      </c>
      <c r="L46" s="42"/>
      <c r="M46" s="173" t="s">
        <v>72</v>
      </c>
      <c r="N46" s="174" t="s">
        <v>79</v>
      </c>
      <c r="O46" s="174" t="s">
        <v>73</v>
      </c>
      <c r="P46" s="175" t="s">
        <v>46</v>
      </c>
      <c r="Q46" s="176" t="s">
        <v>57</v>
      </c>
      <c r="R46" s="177" t="s">
        <v>80</v>
      </c>
      <c r="S46" s="42"/>
      <c r="T46" s="178" t="s">
        <v>72</v>
      </c>
      <c r="U46" s="179" t="s">
        <v>79</v>
      </c>
      <c r="V46" s="179" t="s">
        <v>73</v>
      </c>
      <c r="W46" s="179" t="s">
        <v>46</v>
      </c>
      <c r="X46" s="180" t="s">
        <v>57</v>
      </c>
      <c r="Y46" s="181" t="s">
        <v>31</v>
      </c>
      <c r="Z46" s="182" t="s">
        <v>45</v>
      </c>
    </row>
    <row r="47" spans="1:27" ht="15" customHeight="1" x14ac:dyDescent="0.2">
      <c r="A47" s="628"/>
      <c r="B47" s="648"/>
      <c r="C47" s="163" t="s">
        <v>254</v>
      </c>
      <c r="D47" s="163" t="s">
        <v>10</v>
      </c>
      <c r="E47" s="432"/>
      <c r="F47" s="183">
        <v>0.5</v>
      </c>
      <c r="G47" s="184">
        <v>0.5</v>
      </c>
      <c r="H47" s="184"/>
      <c r="I47" s="185"/>
      <c r="J47" s="185"/>
      <c r="K47" s="186">
        <v>0.5</v>
      </c>
      <c r="L47" s="12"/>
      <c r="M47" s="183">
        <v>1</v>
      </c>
      <c r="N47" s="184">
        <v>1</v>
      </c>
      <c r="O47" s="184"/>
      <c r="P47" s="185"/>
      <c r="Q47" s="185"/>
      <c r="R47" s="187">
        <v>1</v>
      </c>
      <c r="S47" s="12"/>
      <c r="T47" s="189">
        <f>F47*M47*$I$28</f>
        <v>3750</v>
      </c>
      <c r="U47" s="189">
        <f t="shared" ref="U47:U57" si="0">G47*N47*$I$29</f>
        <v>1600</v>
      </c>
      <c r="V47" s="189"/>
      <c r="W47" s="189"/>
      <c r="X47" s="189"/>
      <c r="Y47" s="412">
        <f t="shared" ref="Y47" si="1">K47*R47*$I$29</f>
        <v>1600</v>
      </c>
      <c r="Z47" s="410">
        <f t="shared" ref="Z47:Z75" si="2">SUM(T47:Y47)</f>
        <v>6950</v>
      </c>
      <c r="AA47" s="678">
        <f>SUM(Z47:Z52)</f>
        <v>203400</v>
      </c>
    </row>
    <row r="48" spans="1:27" s="351" customFormat="1" ht="15" customHeight="1" x14ac:dyDescent="0.2">
      <c r="A48" s="628"/>
      <c r="B48" s="648"/>
      <c r="C48" s="192" t="s">
        <v>48</v>
      </c>
      <c r="D48" s="192" t="s">
        <v>208</v>
      </c>
      <c r="E48" s="193" t="s">
        <v>219</v>
      </c>
      <c r="F48" s="194">
        <f>1*E13</f>
        <v>1.5</v>
      </c>
      <c r="G48" s="195">
        <f>8.5*E13</f>
        <v>12.75</v>
      </c>
      <c r="H48" s="195"/>
      <c r="I48" s="196"/>
      <c r="J48" s="196"/>
      <c r="K48" s="197">
        <f>8.5*E13</f>
        <v>12.75</v>
      </c>
      <c r="L48" s="12"/>
      <c r="M48" s="194">
        <v>1</v>
      </c>
      <c r="N48" s="195">
        <v>1</v>
      </c>
      <c r="O48" s="195"/>
      <c r="P48" s="196"/>
      <c r="Q48" s="196"/>
      <c r="R48" s="197">
        <v>1</v>
      </c>
      <c r="S48" s="12"/>
      <c r="T48" s="198">
        <f>F48*M48*$I$28</f>
        <v>11250</v>
      </c>
      <c r="U48" s="199">
        <f t="shared" si="0"/>
        <v>40800</v>
      </c>
      <c r="V48" s="199"/>
      <c r="W48" s="199"/>
      <c r="X48" s="199"/>
      <c r="Y48" s="199">
        <f>K48*R48*$I$29</f>
        <v>40800</v>
      </c>
      <c r="Z48" s="411">
        <f t="shared" si="2"/>
        <v>92850</v>
      </c>
      <c r="AA48" s="679"/>
    </row>
    <row r="49" spans="1:27" x14ac:dyDescent="0.2">
      <c r="A49" s="628"/>
      <c r="B49" s="648"/>
      <c r="C49" s="201" t="s">
        <v>49</v>
      </c>
      <c r="D49" s="201" t="s">
        <v>11</v>
      </c>
      <c r="E49" s="202" t="s">
        <v>261</v>
      </c>
      <c r="F49" s="203">
        <v>1</v>
      </c>
      <c r="G49" s="204">
        <v>1</v>
      </c>
      <c r="H49" s="204">
        <v>1</v>
      </c>
      <c r="I49" s="205"/>
      <c r="J49" s="205"/>
      <c r="K49" s="186">
        <v>1</v>
      </c>
      <c r="L49" s="12"/>
      <c r="M49" s="203">
        <v>3</v>
      </c>
      <c r="N49" s="204">
        <v>3</v>
      </c>
      <c r="O49" s="204">
        <v>1</v>
      </c>
      <c r="P49" s="205"/>
      <c r="Q49" s="205"/>
      <c r="R49" s="186">
        <v>2</v>
      </c>
      <c r="S49" s="12"/>
      <c r="T49" s="206">
        <f>F49*M49*$I$28</f>
        <v>22500</v>
      </c>
      <c r="U49" s="207">
        <f t="shared" si="0"/>
        <v>9600</v>
      </c>
      <c r="V49" s="207">
        <f>H49*O49*$I$29</f>
        <v>3200</v>
      </c>
      <c r="W49" s="207"/>
      <c r="X49" s="207"/>
      <c r="Y49" s="208">
        <f>K49*R49*$I$29</f>
        <v>6400</v>
      </c>
      <c r="Z49" s="209">
        <f t="shared" si="2"/>
        <v>41700</v>
      </c>
      <c r="AA49" s="679"/>
    </row>
    <row r="50" spans="1:27" s="6" customFormat="1" ht="15" customHeight="1" x14ac:dyDescent="0.2">
      <c r="A50" s="628"/>
      <c r="B50" s="648"/>
      <c r="C50" s="192" t="s">
        <v>123</v>
      </c>
      <c r="D50" s="192" t="s">
        <v>179</v>
      </c>
      <c r="E50" s="193" t="s">
        <v>219</v>
      </c>
      <c r="F50" s="194"/>
      <c r="G50" s="195">
        <f>2*E13</f>
        <v>3</v>
      </c>
      <c r="H50" s="195"/>
      <c r="I50" s="196"/>
      <c r="J50" s="196"/>
      <c r="K50" s="197">
        <f>4*E13</f>
        <v>6</v>
      </c>
      <c r="L50" s="12"/>
      <c r="M50" s="194"/>
      <c r="N50" s="195">
        <v>1</v>
      </c>
      <c r="O50" s="195"/>
      <c r="P50" s="196"/>
      <c r="Q50" s="196"/>
      <c r="R50" s="197">
        <v>1</v>
      </c>
      <c r="S50" s="12"/>
      <c r="T50" s="198"/>
      <c r="U50" s="207">
        <f t="shared" si="0"/>
        <v>9600</v>
      </c>
      <c r="V50" s="199"/>
      <c r="W50" s="199"/>
      <c r="X50" s="199"/>
      <c r="Y50" s="190">
        <f>K50*R50*$I$29</f>
        <v>19200</v>
      </c>
      <c r="Z50" s="200">
        <f t="shared" si="2"/>
        <v>28800</v>
      </c>
      <c r="AA50" s="679"/>
    </row>
    <row r="51" spans="1:27" ht="15" customHeight="1" x14ac:dyDescent="0.2">
      <c r="A51" s="628"/>
      <c r="B51" s="648"/>
      <c r="C51" s="165" t="s">
        <v>124</v>
      </c>
      <c r="D51" s="165" t="s">
        <v>173</v>
      </c>
      <c r="E51" s="433"/>
      <c r="F51" s="210"/>
      <c r="G51" s="211">
        <v>2</v>
      </c>
      <c r="H51" s="211"/>
      <c r="I51" s="212"/>
      <c r="J51" s="212"/>
      <c r="K51" s="213">
        <v>2</v>
      </c>
      <c r="L51" s="12"/>
      <c r="M51" s="210"/>
      <c r="N51" s="211">
        <v>1</v>
      </c>
      <c r="O51" s="211"/>
      <c r="P51" s="212"/>
      <c r="Q51" s="212"/>
      <c r="R51" s="213">
        <v>1</v>
      </c>
      <c r="S51" s="12"/>
      <c r="T51" s="214"/>
      <c r="U51" s="207">
        <f t="shared" si="0"/>
        <v>6400</v>
      </c>
      <c r="V51" s="215"/>
      <c r="W51" s="215"/>
      <c r="X51" s="215"/>
      <c r="Y51" s="216">
        <f>K51*R51*$I$29</f>
        <v>6400</v>
      </c>
      <c r="Z51" s="217">
        <f t="shared" si="2"/>
        <v>12800</v>
      </c>
      <c r="AA51" s="679"/>
    </row>
    <row r="52" spans="1:27" ht="15" customHeight="1" thickBot="1" x14ac:dyDescent="0.25">
      <c r="A52" s="628"/>
      <c r="B52" s="650"/>
      <c r="C52" s="218" t="s">
        <v>317</v>
      </c>
      <c r="D52" s="218" t="s">
        <v>52</v>
      </c>
      <c r="E52" s="219"/>
      <c r="F52" s="220">
        <v>1</v>
      </c>
      <c r="G52" s="221">
        <v>4</v>
      </c>
      <c r="H52" s="221"/>
      <c r="I52" s="222"/>
      <c r="J52" s="222"/>
      <c r="K52" s="223"/>
      <c r="L52" s="12"/>
      <c r="M52" s="220">
        <v>1</v>
      </c>
      <c r="N52" s="221">
        <v>1</v>
      </c>
      <c r="O52" s="221"/>
      <c r="P52" s="222"/>
      <c r="Q52" s="222"/>
      <c r="R52" s="223"/>
      <c r="S52" s="12"/>
      <c r="T52" s="224">
        <f>F52*M52*$I$28</f>
        <v>7500</v>
      </c>
      <c r="U52" s="225">
        <f t="shared" si="0"/>
        <v>12800</v>
      </c>
      <c r="V52" s="225"/>
      <c r="W52" s="225"/>
      <c r="X52" s="225"/>
      <c r="Y52" s="190"/>
      <c r="Z52" s="226">
        <f>SUM(T52:Y52)</f>
        <v>20300</v>
      </c>
      <c r="AA52" s="680"/>
    </row>
    <row r="53" spans="1:27" s="6" customFormat="1" ht="15" customHeight="1" x14ac:dyDescent="0.2">
      <c r="A53" s="628"/>
      <c r="B53" s="648" t="s">
        <v>220</v>
      </c>
      <c r="C53" s="361" t="s">
        <v>230</v>
      </c>
      <c r="D53" s="361" t="s">
        <v>13</v>
      </c>
      <c r="E53" s="434"/>
      <c r="F53" s="355"/>
      <c r="G53" s="352">
        <v>0.5</v>
      </c>
      <c r="H53" s="352"/>
      <c r="I53" s="353"/>
      <c r="J53" s="353">
        <v>0.5</v>
      </c>
      <c r="K53" s="354"/>
      <c r="L53" s="12"/>
      <c r="M53" s="355"/>
      <c r="N53" s="352">
        <v>1</v>
      </c>
      <c r="O53" s="352"/>
      <c r="P53" s="353"/>
      <c r="Q53" s="353">
        <v>1</v>
      </c>
      <c r="R53" s="354"/>
      <c r="S53" s="12"/>
      <c r="T53" s="356"/>
      <c r="U53" s="357">
        <f t="shared" si="0"/>
        <v>1600</v>
      </c>
      <c r="V53" s="357"/>
      <c r="W53" s="357"/>
      <c r="X53" s="357">
        <f>J53*Q53*$I$29</f>
        <v>1600</v>
      </c>
      <c r="Y53" s="358"/>
      <c r="Z53" s="359">
        <f t="shared" ref="Z53:Z54" si="3">SUM(T53:Y53)</f>
        <v>3200</v>
      </c>
      <c r="AA53" s="674">
        <f>SUM(Z53:Z76)</f>
        <v>574775</v>
      </c>
    </row>
    <row r="54" spans="1:27" s="6" customFormat="1" ht="15" customHeight="1" x14ac:dyDescent="0.2">
      <c r="A54" s="628"/>
      <c r="B54" s="648"/>
      <c r="C54" s="192" t="s">
        <v>233</v>
      </c>
      <c r="D54" s="192" t="s">
        <v>50</v>
      </c>
      <c r="E54" s="360" t="s">
        <v>25</v>
      </c>
      <c r="F54" s="194"/>
      <c r="G54" s="195">
        <v>0.25</v>
      </c>
      <c r="H54" s="195"/>
      <c r="I54" s="196"/>
      <c r="J54" s="196"/>
      <c r="K54" s="197"/>
      <c r="L54" s="12"/>
      <c r="M54" s="194"/>
      <c r="N54" s="195">
        <f>IF((E16="無"),0*(E16="有"),1)</f>
        <v>1</v>
      </c>
      <c r="O54" s="195"/>
      <c r="P54" s="196"/>
      <c r="Q54" s="196"/>
      <c r="R54" s="197"/>
      <c r="S54" s="12"/>
      <c r="T54" s="198"/>
      <c r="U54" s="199">
        <f t="shared" si="0"/>
        <v>800</v>
      </c>
      <c r="V54" s="199"/>
      <c r="W54" s="199"/>
      <c r="X54" s="199"/>
      <c r="Y54" s="190"/>
      <c r="Z54" s="200">
        <f t="shared" si="3"/>
        <v>800</v>
      </c>
      <c r="AA54" s="675"/>
    </row>
    <row r="55" spans="1:27" s="6" customFormat="1" ht="15" customHeight="1" x14ac:dyDescent="0.2">
      <c r="A55" s="628"/>
      <c r="B55" s="648"/>
      <c r="C55" s="201" t="s">
        <v>286</v>
      </c>
      <c r="D55" s="201" t="s">
        <v>51</v>
      </c>
      <c r="E55" s="202" t="s">
        <v>213</v>
      </c>
      <c r="F55" s="203">
        <v>1</v>
      </c>
      <c r="G55" s="204">
        <v>1</v>
      </c>
      <c r="H55" s="204"/>
      <c r="I55" s="205"/>
      <c r="J55" s="205"/>
      <c r="K55" s="186"/>
      <c r="L55" s="12"/>
      <c r="M55" s="203">
        <f>IF((E16="無"),0*(E16="有"),1)*3</f>
        <v>3</v>
      </c>
      <c r="N55" s="204">
        <f>IF((E16="無"),0*(E16="有"),1)*3</f>
        <v>3</v>
      </c>
      <c r="O55" s="204"/>
      <c r="P55" s="205"/>
      <c r="Q55" s="205"/>
      <c r="R55" s="186"/>
      <c r="S55" s="12"/>
      <c r="T55" s="206">
        <f>F55*M55*$I$28</f>
        <v>22500</v>
      </c>
      <c r="U55" s="207">
        <f t="shared" si="0"/>
        <v>9600</v>
      </c>
      <c r="V55" s="207"/>
      <c r="W55" s="207"/>
      <c r="X55" s="207"/>
      <c r="Y55" s="208"/>
      <c r="Z55" s="209">
        <f>SUM(T55:Y55)</f>
        <v>32100</v>
      </c>
      <c r="AA55" s="675"/>
    </row>
    <row r="56" spans="1:27" s="6" customFormat="1" ht="31.2" customHeight="1" x14ac:dyDescent="0.2">
      <c r="A56" s="628"/>
      <c r="B56" s="648"/>
      <c r="C56" s="245" t="s">
        <v>287</v>
      </c>
      <c r="D56" s="161" t="s">
        <v>288</v>
      </c>
      <c r="E56" s="428" t="s">
        <v>335</v>
      </c>
      <c r="F56" s="227">
        <v>0.5</v>
      </c>
      <c r="G56" s="228">
        <v>0.5</v>
      </c>
      <c r="H56" s="228"/>
      <c r="I56" s="229"/>
      <c r="J56" s="229">
        <v>0.5</v>
      </c>
      <c r="K56" s="162"/>
      <c r="L56" s="380"/>
      <c r="M56" s="227">
        <v>3</v>
      </c>
      <c r="N56" s="228">
        <v>3</v>
      </c>
      <c r="O56" s="228"/>
      <c r="P56" s="229"/>
      <c r="Q56" s="229">
        <v>3</v>
      </c>
      <c r="R56" s="162"/>
      <c r="S56" s="380"/>
      <c r="T56" s="230">
        <f>F56*M56*$I$28</f>
        <v>11250</v>
      </c>
      <c r="U56" s="231">
        <f t="shared" si="0"/>
        <v>4800</v>
      </c>
      <c r="V56" s="231"/>
      <c r="W56" s="231"/>
      <c r="X56" s="231">
        <f>J56*Q56*$I$29</f>
        <v>4800</v>
      </c>
      <c r="Y56" s="232"/>
      <c r="Z56" s="233">
        <f>SUM(T56:Y56)</f>
        <v>20850</v>
      </c>
      <c r="AA56" s="675"/>
    </row>
    <row r="57" spans="1:27" s="6" customFormat="1" ht="26.25" customHeight="1" x14ac:dyDescent="0.2">
      <c r="A57" s="628"/>
      <c r="B57" s="648"/>
      <c r="C57" s="234" t="s">
        <v>291</v>
      </c>
      <c r="D57" s="429" t="s">
        <v>292</v>
      </c>
      <c r="E57" s="430" t="s">
        <v>334</v>
      </c>
      <c r="F57" s="237">
        <v>2</v>
      </c>
      <c r="G57" s="238">
        <v>2</v>
      </c>
      <c r="H57" s="238">
        <v>2</v>
      </c>
      <c r="I57" s="239"/>
      <c r="J57" s="239"/>
      <c r="K57" s="240"/>
      <c r="L57" s="422"/>
      <c r="M57" s="237">
        <f>IF((E34="無"),0*(E34="有"),2)</f>
        <v>0</v>
      </c>
      <c r="N57" s="238">
        <f>IF((E34="無"),0*(E34="有"),2)</f>
        <v>0</v>
      </c>
      <c r="O57" s="238">
        <f>IF((E34="無"),0*(E34="有"),2)</f>
        <v>0</v>
      </c>
      <c r="P57" s="239"/>
      <c r="Q57" s="239"/>
      <c r="R57" s="240"/>
      <c r="S57" s="422"/>
      <c r="T57" s="241">
        <f>F57*M57*$I$28</f>
        <v>0</v>
      </c>
      <c r="U57" s="242">
        <f t="shared" si="0"/>
        <v>0</v>
      </c>
      <c r="V57" s="242">
        <f>H57*O57*$I$29</f>
        <v>0</v>
      </c>
      <c r="W57" s="242"/>
      <c r="X57" s="242"/>
      <c r="Y57" s="243"/>
      <c r="Z57" s="244">
        <f>SUM(T57:Y57)</f>
        <v>0</v>
      </c>
      <c r="AA57" s="675"/>
    </row>
    <row r="58" spans="1:27" ht="15" customHeight="1" x14ac:dyDescent="0.2">
      <c r="A58" s="628"/>
      <c r="B58" s="648"/>
      <c r="C58" s="161" t="s">
        <v>290</v>
      </c>
      <c r="D58" s="161" t="s">
        <v>156</v>
      </c>
      <c r="E58" s="435"/>
      <c r="F58" s="227"/>
      <c r="G58" s="228"/>
      <c r="H58" s="228"/>
      <c r="I58" s="229"/>
      <c r="J58" s="229"/>
      <c r="K58" s="162">
        <v>4</v>
      </c>
      <c r="L58" s="12"/>
      <c r="M58" s="227"/>
      <c r="N58" s="228"/>
      <c r="O58" s="228"/>
      <c r="P58" s="229"/>
      <c r="Q58" s="229"/>
      <c r="R58" s="162">
        <v>1</v>
      </c>
      <c r="S58" s="12"/>
      <c r="T58" s="230"/>
      <c r="U58" s="231"/>
      <c r="V58" s="231"/>
      <c r="W58" s="231"/>
      <c r="X58" s="231"/>
      <c r="Y58" s="232">
        <f>K58*R58*$I$29</f>
        <v>12800</v>
      </c>
      <c r="Z58" s="233">
        <f t="shared" si="2"/>
        <v>12800</v>
      </c>
      <c r="AA58" s="675"/>
    </row>
    <row r="59" spans="1:27" ht="15" customHeight="1" x14ac:dyDescent="0.2">
      <c r="A59" s="628"/>
      <c r="B59" s="648"/>
      <c r="C59" s="234" t="s">
        <v>234</v>
      </c>
      <c r="D59" s="235" t="s">
        <v>130</v>
      </c>
      <c r="E59" s="236" t="s">
        <v>289</v>
      </c>
      <c r="F59" s="237">
        <v>1</v>
      </c>
      <c r="G59" s="238">
        <v>1</v>
      </c>
      <c r="H59" s="238">
        <v>1</v>
      </c>
      <c r="I59" s="239">
        <v>1</v>
      </c>
      <c r="J59" s="239">
        <v>1</v>
      </c>
      <c r="K59" s="240">
        <v>1</v>
      </c>
      <c r="L59" s="12"/>
      <c r="M59" s="237">
        <v>3</v>
      </c>
      <c r="N59" s="238">
        <v>3</v>
      </c>
      <c r="O59" s="238">
        <v>1</v>
      </c>
      <c r="P59" s="239">
        <v>1</v>
      </c>
      <c r="Q59" s="239">
        <v>1</v>
      </c>
      <c r="R59" s="240">
        <v>1</v>
      </c>
      <c r="S59" s="12"/>
      <c r="T59" s="241">
        <f>F59*M59*$I$28</f>
        <v>22500</v>
      </c>
      <c r="U59" s="242">
        <f>G59*N59*$I$29</f>
        <v>9600</v>
      </c>
      <c r="V59" s="242">
        <f>H59*O59*$I$29</f>
        <v>3200</v>
      </c>
      <c r="W59" s="242">
        <f>I59*P59*$I$29</f>
        <v>3200</v>
      </c>
      <c r="X59" s="242">
        <f>J59*Q59*$I$29</f>
        <v>3200</v>
      </c>
      <c r="Y59" s="243">
        <f>K59*R59*$I$29</f>
        <v>3200</v>
      </c>
      <c r="Z59" s="244">
        <f>SUM(T59:Y59)</f>
        <v>44900</v>
      </c>
      <c r="AA59" s="675"/>
    </row>
    <row r="60" spans="1:27" ht="15" customHeight="1" x14ac:dyDescent="0.2">
      <c r="A60" s="628"/>
      <c r="B60" s="648"/>
      <c r="C60" s="245" t="s">
        <v>232</v>
      </c>
      <c r="D60" s="245" t="s">
        <v>12</v>
      </c>
      <c r="E60" s="246" t="s">
        <v>214</v>
      </c>
      <c r="F60" s="247"/>
      <c r="G60" s="248"/>
      <c r="H60" s="248">
        <v>0.5</v>
      </c>
      <c r="I60" s="249"/>
      <c r="J60" s="249"/>
      <c r="K60" s="250"/>
      <c r="L60" s="12"/>
      <c r="M60" s="247"/>
      <c r="N60" s="248"/>
      <c r="O60" s="248">
        <v>2</v>
      </c>
      <c r="P60" s="249"/>
      <c r="Q60" s="249"/>
      <c r="R60" s="250"/>
      <c r="S60" s="12"/>
      <c r="T60" s="251"/>
      <c r="U60" s="252"/>
      <c r="V60" s="252">
        <f>H60*O60*$I$29</f>
        <v>3200</v>
      </c>
      <c r="W60" s="252"/>
      <c r="X60" s="252"/>
      <c r="Y60" s="253"/>
      <c r="Z60" s="254">
        <f t="shared" si="2"/>
        <v>3200</v>
      </c>
      <c r="AA60" s="675"/>
    </row>
    <row r="61" spans="1:27" ht="15" customHeight="1" x14ac:dyDescent="0.2">
      <c r="A61" s="628"/>
      <c r="B61" s="648"/>
      <c r="C61" s="234" t="s">
        <v>235</v>
      </c>
      <c r="D61" s="234" t="s">
        <v>28</v>
      </c>
      <c r="E61" s="436"/>
      <c r="F61" s="255"/>
      <c r="G61" s="256"/>
      <c r="H61" s="256">
        <v>2</v>
      </c>
      <c r="I61" s="257"/>
      <c r="J61" s="257"/>
      <c r="K61" s="258"/>
      <c r="L61" s="12"/>
      <c r="M61" s="255"/>
      <c r="N61" s="256"/>
      <c r="O61" s="256">
        <v>1</v>
      </c>
      <c r="P61" s="257"/>
      <c r="Q61" s="257"/>
      <c r="R61" s="258"/>
      <c r="S61" s="12"/>
      <c r="T61" s="259"/>
      <c r="U61" s="260"/>
      <c r="V61" s="260">
        <f>H61*O61*$I$29</f>
        <v>6400</v>
      </c>
      <c r="W61" s="260"/>
      <c r="X61" s="260"/>
      <c r="Y61" s="261"/>
      <c r="Z61" s="262">
        <f t="shared" si="2"/>
        <v>6400</v>
      </c>
      <c r="AA61" s="675"/>
    </row>
    <row r="62" spans="1:27" ht="15" customHeight="1" x14ac:dyDescent="0.2">
      <c r="A62" s="628"/>
      <c r="B62" s="648"/>
      <c r="C62" s="245" t="s">
        <v>236</v>
      </c>
      <c r="D62" s="245" t="s">
        <v>14</v>
      </c>
      <c r="E62" s="437"/>
      <c r="F62" s="247"/>
      <c r="G62" s="248">
        <v>1</v>
      </c>
      <c r="H62" s="248">
        <v>1</v>
      </c>
      <c r="I62" s="249"/>
      <c r="J62" s="249"/>
      <c r="K62" s="250"/>
      <c r="L62" s="12"/>
      <c r="M62" s="247"/>
      <c r="N62" s="248">
        <v>1</v>
      </c>
      <c r="O62" s="248">
        <v>1</v>
      </c>
      <c r="P62" s="249"/>
      <c r="Q62" s="249"/>
      <c r="R62" s="250"/>
      <c r="S62" s="12"/>
      <c r="T62" s="251"/>
      <c r="U62" s="252">
        <f t="shared" ref="U62:U67" si="4">G62*N62*$I$29</f>
        <v>3200</v>
      </c>
      <c r="V62" s="252">
        <f>H62*O62*$I$29</f>
        <v>3200</v>
      </c>
      <c r="W62" s="252"/>
      <c r="X62" s="252"/>
      <c r="Y62" s="253"/>
      <c r="Z62" s="254">
        <f t="shared" si="2"/>
        <v>6400</v>
      </c>
      <c r="AA62" s="675"/>
    </row>
    <row r="63" spans="1:27" x14ac:dyDescent="0.2">
      <c r="A63" s="628"/>
      <c r="B63" s="648"/>
      <c r="C63" s="234" t="s">
        <v>229</v>
      </c>
      <c r="D63" s="234" t="s">
        <v>68</v>
      </c>
      <c r="E63" s="236" t="s">
        <v>27</v>
      </c>
      <c r="F63" s="255"/>
      <c r="G63" s="256">
        <v>0.5</v>
      </c>
      <c r="H63" s="256"/>
      <c r="I63" s="257"/>
      <c r="J63" s="257"/>
      <c r="K63" s="258">
        <v>1</v>
      </c>
      <c r="L63" s="12"/>
      <c r="M63" s="263"/>
      <c r="N63" s="238">
        <f>ROUNDDOWN(E14/3,0)</f>
        <v>8</v>
      </c>
      <c r="O63" s="256"/>
      <c r="P63" s="256"/>
      <c r="Q63" s="256"/>
      <c r="R63" s="258">
        <f>ROUNDDOWN(E14/3,0)</f>
        <v>8</v>
      </c>
      <c r="S63" s="12"/>
      <c r="T63" s="259"/>
      <c r="U63" s="260">
        <f t="shared" si="4"/>
        <v>12800</v>
      </c>
      <c r="V63" s="260"/>
      <c r="W63" s="260"/>
      <c r="X63" s="260"/>
      <c r="Y63" s="261">
        <f>K63*R63*$I$29</f>
        <v>25600</v>
      </c>
      <c r="Z63" s="262">
        <f t="shared" si="2"/>
        <v>38400</v>
      </c>
      <c r="AA63" s="675"/>
    </row>
    <row r="64" spans="1:27" s="6" customFormat="1" ht="15" customHeight="1" x14ac:dyDescent="0.2">
      <c r="A64" s="628"/>
      <c r="B64" s="648"/>
      <c r="C64" s="245" t="s">
        <v>231</v>
      </c>
      <c r="D64" s="245" t="s">
        <v>69</v>
      </c>
      <c r="E64" s="362" t="s">
        <v>27</v>
      </c>
      <c r="F64" s="247">
        <v>0.25</v>
      </c>
      <c r="G64" s="248">
        <v>0.5</v>
      </c>
      <c r="H64" s="248"/>
      <c r="I64" s="249"/>
      <c r="J64" s="249"/>
      <c r="K64" s="250">
        <v>0.5</v>
      </c>
      <c r="L64" s="12"/>
      <c r="M64" s="377">
        <f>ROUNDDOWN(E14/3,0)</f>
        <v>8</v>
      </c>
      <c r="N64" s="228">
        <f>ROUNDDOWN(E14/3,0)</f>
        <v>8</v>
      </c>
      <c r="O64" s="248"/>
      <c r="P64" s="248"/>
      <c r="Q64" s="248"/>
      <c r="R64" s="378">
        <f>ROUNDDOWN(E14/3,0)</f>
        <v>8</v>
      </c>
      <c r="S64" s="12"/>
      <c r="T64" s="251">
        <f>F64*M64*$I$28</f>
        <v>15000</v>
      </c>
      <c r="U64" s="252">
        <f t="shared" si="4"/>
        <v>12800</v>
      </c>
      <c r="V64" s="252"/>
      <c r="W64" s="252"/>
      <c r="X64" s="252"/>
      <c r="Y64" s="253">
        <f>K64*R64*$I$29</f>
        <v>12800</v>
      </c>
      <c r="Z64" s="254">
        <f t="shared" si="2"/>
        <v>40600</v>
      </c>
      <c r="AA64" s="675"/>
    </row>
    <row r="65" spans="1:27" ht="15" customHeight="1" x14ac:dyDescent="0.2">
      <c r="A65" s="628"/>
      <c r="B65" s="648"/>
      <c r="C65" s="234" t="s">
        <v>237</v>
      </c>
      <c r="D65" s="234" t="s">
        <v>70</v>
      </c>
      <c r="E65" s="264" t="s">
        <v>155</v>
      </c>
      <c r="F65" s="255">
        <v>0.5</v>
      </c>
      <c r="G65" s="256">
        <v>1</v>
      </c>
      <c r="H65" s="256"/>
      <c r="I65" s="257"/>
      <c r="J65" s="257"/>
      <c r="K65" s="258">
        <v>0.5</v>
      </c>
      <c r="L65" s="12"/>
      <c r="M65" s="263">
        <f>ROUNDDOWN(E14/12,0)</f>
        <v>2</v>
      </c>
      <c r="N65" s="256">
        <f>ROUNDDOWN(E14/12,0)</f>
        <v>2</v>
      </c>
      <c r="O65" s="256"/>
      <c r="P65" s="256"/>
      <c r="Q65" s="256"/>
      <c r="R65" s="265">
        <f>ROUNDDOWN(E14/12,0)</f>
        <v>2</v>
      </c>
      <c r="S65" s="12"/>
      <c r="T65" s="259">
        <f>F65*M65*$I$28</f>
        <v>7500</v>
      </c>
      <c r="U65" s="260">
        <f t="shared" si="4"/>
        <v>6400</v>
      </c>
      <c r="V65" s="260"/>
      <c r="W65" s="260"/>
      <c r="X65" s="260"/>
      <c r="Y65" s="261">
        <f>K65*R65*$I$29</f>
        <v>3200</v>
      </c>
      <c r="Z65" s="262">
        <f t="shared" si="2"/>
        <v>17100</v>
      </c>
      <c r="AA65" s="675"/>
    </row>
    <row r="66" spans="1:27" ht="15" customHeight="1" x14ac:dyDescent="0.2">
      <c r="A66" s="628"/>
      <c r="B66" s="648"/>
      <c r="C66" s="245" t="s">
        <v>238</v>
      </c>
      <c r="D66" s="245" t="s">
        <v>77</v>
      </c>
      <c r="E66" s="246" t="s">
        <v>206</v>
      </c>
      <c r="F66" s="247">
        <v>0.25</v>
      </c>
      <c r="G66" s="248">
        <v>0.5</v>
      </c>
      <c r="H66" s="248"/>
      <c r="I66" s="249"/>
      <c r="J66" s="249"/>
      <c r="K66" s="250"/>
      <c r="L66" s="12"/>
      <c r="M66" s="266">
        <f>ROUNDDOWN(E14/12,0)</f>
        <v>2</v>
      </c>
      <c r="N66" s="248">
        <f>ROUNDDOWN(E14/12,0)</f>
        <v>2</v>
      </c>
      <c r="O66" s="248"/>
      <c r="P66" s="248"/>
      <c r="Q66" s="248"/>
      <c r="R66" s="267"/>
      <c r="S66" s="12"/>
      <c r="T66" s="251">
        <f>F66*M66*$I$28</f>
        <v>3750</v>
      </c>
      <c r="U66" s="252">
        <f t="shared" si="4"/>
        <v>3200</v>
      </c>
      <c r="V66" s="252"/>
      <c r="W66" s="252"/>
      <c r="X66" s="252"/>
      <c r="Y66" s="253"/>
      <c r="Z66" s="254">
        <f t="shared" si="2"/>
        <v>6950</v>
      </c>
      <c r="AA66" s="675"/>
    </row>
    <row r="67" spans="1:27" ht="23.25" customHeight="1" x14ac:dyDescent="0.2">
      <c r="A67" s="628"/>
      <c r="B67" s="648"/>
      <c r="C67" s="234" t="s">
        <v>239</v>
      </c>
      <c r="D67" s="234" t="s">
        <v>66</v>
      </c>
      <c r="E67" s="268" t="s">
        <v>249</v>
      </c>
      <c r="F67" s="255"/>
      <c r="G67" s="256">
        <v>0.5</v>
      </c>
      <c r="H67" s="256">
        <f>0.25*E15</f>
        <v>0.5</v>
      </c>
      <c r="I67" s="257"/>
      <c r="J67" s="257">
        <v>0.25</v>
      </c>
      <c r="K67" s="258"/>
      <c r="L67" s="12"/>
      <c r="M67" s="263"/>
      <c r="N67" s="256">
        <f>E14</f>
        <v>24</v>
      </c>
      <c r="O67" s="256">
        <f>E14</f>
        <v>24</v>
      </c>
      <c r="P67" s="257"/>
      <c r="Q67" s="256">
        <f>E14</f>
        <v>24</v>
      </c>
      <c r="R67" s="265"/>
      <c r="S67" s="12"/>
      <c r="T67" s="259"/>
      <c r="U67" s="260">
        <f t="shared" si="4"/>
        <v>38400</v>
      </c>
      <c r="V67" s="260">
        <f>H67*O67*$I$29</f>
        <v>38400</v>
      </c>
      <c r="W67" s="260"/>
      <c r="X67" s="260">
        <f>J67*Q67*$I$29</f>
        <v>19200</v>
      </c>
      <c r="Y67" s="261"/>
      <c r="Z67" s="262">
        <f>SUM(T67:Y67)</f>
        <v>96000</v>
      </c>
      <c r="AA67" s="675"/>
    </row>
    <row r="68" spans="1:27" ht="28.8" x14ac:dyDescent="0.2">
      <c r="A68" s="628"/>
      <c r="B68" s="648"/>
      <c r="C68" s="245" t="s">
        <v>240</v>
      </c>
      <c r="D68" s="245" t="s">
        <v>67</v>
      </c>
      <c r="E68" s="269" t="s">
        <v>215</v>
      </c>
      <c r="F68" s="247"/>
      <c r="G68" s="248"/>
      <c r="H68" s="248">
        <v>0.5</v>
      </c>
      <c r="I68" s="249"/>
      <c r="J68" s="249"/>
      <c r="K68" s="250"/>
      <c r="L68" s="12"/>
      <c r="M68" s="266"/>
      <c r="N68" s="249"/>
      <c r="O68" s="248">
        <f>IF((E14/12)&gt;1,ROUNDUP((E14/12)-1,0),0)*2</f>
        <v>2</v>
      </c>
      <c r="P68" s="270"/>
      <c r="Q68" s="249"/>
      <c r="R68" s="250"/>
      <c r="S68" s="12"/>
      <c r="T68" s="251"/>
      <c r="U68" s="252"/>
      <c r="V68" s="252">
        <f>H68*O68*$I$29</f>
        <v>3200</v>
      </c>
      <c r="W68" s="252"/>
      <c r="X68" s="252"/>
      <c r="Y68" s="253"/>
      <c r="Z68" s="254">
        <f>SUM(T68:Y68)</f>
        <v>3200</v>
      </c>
      <c r="AA68" s="675"/>
    </row>
    <row r="69" spans="1:27" ht="19.2" x14ac:dyDescent="0.2">
      <c r="A69" s="628"/>
      <c r="B69" s="648"/>
      <c r="C69" s="234" t="s">
        <v>241</v>
      </c>
      <c r="D69" s="234" t="s">
        <v>181</v>
      </c>
      <c r="E69" s="268" t="s">
        <v>151</v>
      </c>
      <c r="F69" s="255"/>
      <c r="G69" s="256"/>
      <c r="H69" s="256"/>
      <c r="I69" s="257"/>
      <c r="J69" s="257"/>
      <c r="K69" s="258">
        <v>1</v>
      </c>
      <c r="L69" s="12"/>
      <c r="M69" s="255"/>
      <c r="N69" s="256"/>
      <c r="O69" s="256"/>
      <c r="P69" s="257"/>
      <c r="Q69" s="257"/>
      <c r="R69" s="258">
        <f>IF((E14/24)&gt;1,ROUNDUP((23+(E14-24)/4),0),E14-1)</f>
        <v>23</v>
      </c>
      <c r="S69" s="12"/>
      <c r="T69" s="259"/>
      <c r="U69" s="260"/>
      <c r="V69" s="260"/>
      <c r="W69" s="260"/>
      <c r="X69" s="260"/>
      <c r="Y69" s="261">
        <f>K69*R69*$I$29</f>
        <v>73600</v>
      </c>
      <c r="Z69" s="262">
        <f t="shared" si="2"/>
        <v>73600</v>
      </c>
      <c r="AA69" s="675"/>
    </row>
    <row r="70" spans="1:27" ht="19.2" x14ac:dyDescent="0.2">
      <c r="A70" s="628"/>
      <c r="B70" s="648"/>
      <c r="C70" s="245" t="s">
        <v>242</v>
      </c>
      <c r="D70" s="245" t="s">
        <v>9</v>
      </c>
      <c r="E70" s="269" t="s">
        <v>85</v>
      </c>
      <c r="F70" s="247"/>
      <c r="G70" s="248"/>
      <c r="H70" s="248"/>
      <c r="I70" s="249"/>
      <c r="J70" s="249"/>
      <c r="K70" s="250">
        <v>2</v>
      </c>
      <c r="L70" s="12"/>
      <c r="M70" s="247"/>
      <c r="N70" s="248"/>
      <c r="O70" s="248"/>
      <c r="P70" s="249"/>
      <c r="Q70" s="249"/>
      <c r="R70" s="250">
        <f>IF((E14/24)&gt;1,ROUNDUP((23+(E14-24)/4),0),E14-1)</f>
        <v>23</v>
      </c>
      <c r="S70" s="12"/>
      <c r="T70" s="251"/>
      <c r="U70" s="252"/>
      <c r="V70" s="252"/>
      <c r="W70" s="252"/>
      <c r="X70" s="252"/>
      <c r="Y70" s="253">
        <f>K70*R70*$I$29</f>
        <v>147200</v>
      </c>
      <c r="Z70" s="254">
        <f t="shared" si="2"/>
        <v>147200</v>
      </c>
      <c r="AA70" s="675"/>
    </row>
    <row r="71" spans="1:27" ht="15" customHeight="1" x14ac:dyDescent="0.2">
      <c r="A71" s="628"/>
      <c r="B71" s="648"/>
      <c r="C71" s="163" t="s">
        <v>255</v>
      </c>
      <c r="D71" s="163" t="s">
        <v>15</v>
      </c>
      <c r="E71" s="438"/>
      <c r="F71" s="183"/>
      <c r="G71" s="184"/>
      <c r="H71" s="184">
        <v>0.5</v>
      </c>
      <c r="I71" s="185"/>
      <c r="J71" s="185"/>
      <c r="K71" s="187"/>
      <c r="L71" s="12"/>
      <c r="M71" s="183"/>
      <c r="N71" s="184"/>
      <c r="O71" s="184">
        <v>1</v>
      </c>
      <c r="P71" s="185"/>
      <c r="Q71" s="185"/>
      <c r="R71" s="187"/>
      <c r="S71" s="12"/>
      <c r="T71" s="188"/>
      <c r="U71" s="189"/>
      <c r="V71" s="189">
        <f>H71*O71*$I$29</f>
        <v>1600</v>
      </c>
      <c r="W71" s="189"/>
      <c r="X71" s="189"/>
      <c r="Y71" s="271"/>
      <c r="Z71" s="191">
        <f t="shared" si="2"/>
        <v>1600</v>
      </c>
      <c r="AA71" s="675"/>
    </row>
    <row r="72" spans="1:27" ht="15" customHeight="1" x14ac:dyDescent="0.2">
      <c r="A72" s="628"/>
      <c r="B72" s="648"/>
      <c r="C72" s="161" t="s">
        <v>256</v>
      </c>
      <c r="D72" s="164" t="s">
        <v>76</v>
      </c>
      <c r="E72" s="439"/>
      <c r="F72" s="272"/>
      <c r="G72" s="273">
        <v>0.5</v>
      </c>
      <c r="H72" s="273"/>
      <c r="I72" s="274"/>
      <c r="J72" s="274"/>
      <c r="K72" s="197"/>
      <c r="L72" s="12"/>
      <c r="M72" s="272"/>
      <c r="N72" s="273">
        <v>1</v>
      </c>
      <c r="O72" s="273"/>
      <c r="P72" s="274"/>
      <c r="Q72" s="274"/>
      <c r="R72" s="275"/>
      <c r="S72" s="12"/>
      <c r="T72" s="276"/>
      <c r="U72" s="277">
        <f>G72*N72*$I$29</f>
        <v>1600</v>
      </c>
      <c r="V72" s="277"/>
      <c r="W72" s="277"/>
      <c r="X72" s="277"/>
      <c r="Y72" s="278"/>
      <c r="Z72" s="279">
        <f t="shared" si="2"/>
        <v>1600</v>
      </c>
      <c r="AA72" s="675"/>
    </row>
    <row r="73" spans="1:27" ht="15" customHeight="1" x14ac:dyDescent="0.2">
      <c r="A73" s="628"/>
      <c r="B73" s="648"/>
      <c r="C73" s="163" t="s">
        <v>257</v>
      </c>
      <c r="D73" s="165" t="s">
        <v>16</v>
      </c>
      <c r="E73" s="433"/>
      <c r="F73" s="210">
        <v>0.25</v>
      </c>
      <c r="G73" s="211">
        <v>0.5</v>
      </c>
      <c r="H73" s="211"/>
      <c r="I73" s="212"/>
      <c r="J73" s="212"/>
      <c r="K73" s="186"/>
      <c r="L73" s="12"/>
      <c r="M73" s="210">
        <v>1</v>
      </c>
      <c r="N73" s="211">
        <v>1</v>
      </c>
      <c r="O73" s="211"/>
      <c r="P73" s="212"/>
      <c r="Q73" s="212"/>
      <c r="R73" s="213"/>
      <c r="S73" s="12"/>
      <c r="T73" s="214">
        <f>F73*M73*$I$28</f>
        <v>1875</v>
      </c>
      <c r="U73" s="215">
        <f>G73*N73*$I$29</f>
        <v>1600</v>
      </c>
      <c r="V73" s="215"/>
      <c r="W73" s="215"/>
      <c r="X73" s="215"/>
      <c r="Y73" s="216"/>
      <c r="Z73" s="217">
        <f t="shared" si="2"/>
        <v>3475</v>
      </c>
      <c r="AA73" s="675"/>
    </row>
    <row r="74" spans="1:27" ht="15" customHeight="1" x14ac:dyDescent="0.2">
      <c r="A74" s="628"/>
      <c r="B74" s="648"/>
      <c r="C74" s="161" t="s">
        <v>258</v>
      </c>
      <c r="D74" s="164" t="s">
        <v>61</v>
      </c>
      <c r="E74" s="439"/>
      <c r="F74" s="272"/>
      <c r="G74" s="273"/>
      <c r="H74" s="273"/>
      <c r="I74" s="274"/>
      <c r="J74" s="274"/>
      <c r="K74" s="197">
        <v>0.5</v>
      </c>
      <c r="L74" s="12"/>
      <c r="M74" s="272"/>
      <c r="N74" s="273"/>
      <c r="O74" s="273"/>
      <c r="P74" s="274"/>
      <c r="Q74" s="274"/>
      <c r="R74" s="275">
        <v>1</v>
      </c>
      <c r="S74" s="12"/>
      <c r="T74" s="276"/>
      <c r="U74" s="277"/>
      <c r="V74" s="277"/>
      <c r="W74" s="277"/>
      <c r="X74" s="277"/>
      <c r="Y74" s="278">
        <f>K74*R74*$I$29</f>
        <v>1600</v>
      </c>
      <c r="Z74" s="279">
        <f t="shared" si="2"/>
        <v>1600</v>
      </c>
      <c r="AA74" s="675"/>
    </row>
    <row r="75" spans="1:27" ht="15" customHeight="1" x14ac:dyDescent="0.2">
      <c r="A75" s="628"/>
      <c r="B75" s="648"/>
      <c r="C75" s="163" t="s">
        <v>259</v>
      </c>
      <c r="D75" s="165" t="s">
        <v>17</v>
      </c>
      <c r="E75" s="280" t="s">
        <v>43</v>
      </c>
      <c r="F75" s="210"/>
      <c r="G75" s="211"/>
      <c r="H75" s="211"/>
      <c r="I75" s="212"/>
      <c r="J75" s="212"/>
      <c r="K75" s="186">
        <v>0.5</v>
      </c>
      <c r="L75" s="12"/>
      <c r="M75" s="210"/>
      <c r="N75" s="211"/>
      <c r="O75" s="211"/>
      <c r="P75" s="212"/>
      <c r="Q75" s="212"/>
      <c r="R75" s="186">
        <f>ROUNDDOWN(E14/6,0)</f>
        <v>4</v>
      </c>
      <c r="S75" s="12"/>
      <c r="T75" s="214"/>
      <c r="U75" s="215"/>
      <c r="V75" s="215"/>
      <c r="W75" s="215"/>
      <c r="X75" s="215"/>
      <c r="Y75" s="216">
        <f>K75*R75*$I$29</f>
        <v>6400</v>
      </c>
      <c r="Z75" s="217">
        <f t="shared" si="2"/>
        <v>6400</v>
      </c>
      <c r="AA75" s="675"/>
    </row>
    <row r="76" spans="1:27" ht="13.8" thickBot="1" x14ac:dyDescent="0.25">
      <c r="A76" s="628"/>
      <c r="B76" s="649"/>
      <c r="C76" s="161" t="s">
        <v>260</v>
      </c>
      <c r="D76" s="164" t="s">
        <v>56</v>
      </c>
      <c r="E76" s="281"/>
      <c r="F76" s="272"/>
      <c r="G76" s="273"/>
      <c r="H76" s="273"/>
      <c r="I76" s="274"/>
      <c r="J76" s="274"/>
      <c r="K76" s="282">
        <v>2</v>
      </c>
      <c r="L76" s="12"/>
      <c r="M76" s="272"/>
      <c r="N76" s="273"/>
      <c r="O76" s="273"/>
      <c r="P76" s="274"/>
      <c r="Q76" s="274"/>
      <c r="R76" s="275">
        <v>1</v>
      </c>
      <c r="S76" s="12"/>
      <c r="T76" s="276"/>
      <c r="U76" s="277"/>
      <c r="V76" s="277"/>
      <c r="W76" s="277"/>
      <c r="X76" s="277"/>
      <c r="Y76" s="278">
        <f>K76*R76*$I$29</f>
        <v>6400</v>
      </c>
      <c r="Z76" s="279">
        <f t="shared" ref="Z76:Z103" si="5">SUM(T76:Y76)</f>
        <v>6400</v>
      </c>
      <c r="AA76" s="676"/>
    </row>
    <row r="77" spans="1:27" x14ac:dyDescent="0.2">
      <c r="A77" s="629" t="s">
        <v>8</v>
      </c>
      <c r="B77" s="630"/>
      <c r="C77" s="283" t="s">
        <v>182</v>
      </c>
      <c r="D77" s="283" t="s">
        <v>222</v>
      </c>
      <c r="E77" s="284" t="s">
        <v>333</v>
      </c>
      <c r="F77" s="413">
        <v>1</v>
      </c>
      <c r="G77" s="414">
        <v>2.5</v>
      </c>
      <c r="H77" s="414"/>
      <c r="I77" s="415"/>
      <c r="J77" s="415"/>
      <c r="K77" s="285"/>
      <c r="L77" s="381"/>
      <c r="M77" s="413">
        <f>IF(OR((E17="有"),(E18="有"),(E19="有")),2,1)</f>
        <v>2</v>
      </c>
      <c r="N77" s="414">
        <f>IF(OR((E17="有"),(E18="有"),(E19="有")),2,1)</f>
        <v>2</v>
      </c>
      <c r="O77" s="414"/>
      <c r="P77" s="415"/>
      <c r="Q77" s="415"/>
      <c r="R77" s="416"/>
      <c r="S77" s="381"/>
      <c r="T77" s="417">
        <f>F77*M77*$I$28</f>
        <v>15000</v>
      </c>
      <c r="U77" s="418">
        <f>G77*N77*$I$29</f>
        <v>16000</v>
      </c>
      <c r="V77" s="418"/>
      <c r="W77" s="418"/>
      <c r="X77" s="418"/>
      <c r="Y77" s="419"/>
      <c r="Z77" s="420">
        <f t="shared" si="5"/>
        <v>31000</v>
      </c>
    </row>
    <row r="78" spans="1:27" ht="15" customHeight="1" x14ac:dyDescent="0.2">
      <c r="A78" s="631"/>
      <c r="B78" s="632"/>
      <c r="C78" s="286" t="s">
        <v>183</v>
      </c>
      <c r="D78" s="286" t="s">
        <v>18</v>
      </c>
      <c r="E78" s="287" t="s">
        <v>33</v>
      </c>
      <c r="F78" s="288"/>
      <c r="G78" s="289">
        <v>0.25</v>
      </c>
      <c r="H78" s="289"/>
      <c r="I78" s="290"/>
      <c r="J78" s="290"/>
      <c r="K78" s="291"/>
      <c r="L78" s="12"/>
      <c r="M78" s="288"/>
      <c r="N78" s="289">
        <f>SUM(E23)-1</f>
        <v>11</v>
      </c>
      <c r="O78" s="289"/>
      <c r="P78" s="290"/>
      <c r="Q78" s="290"/>
      <c r="R78" s="292"/>
      <c r="S78" s="12"/>
      <c r="T78" s="293"/>
      <c r="U78" s="294">
        <f>G78*N78*$I$29</f>
        <v>8800</v>
      </c>
      <c r="V78" s="294"/>
      <c r="W78" s="294"/>
      <c r="X78" s="294"/>
      <c r="Y78" s="295"/>
      <c r="Z78" s="296">
        <f t="shared" si="5"/>
        <v>8800</v>
      </c>
      <c r="AA78" s="297"/>
    </row>
    <row r="79" spans="1:27" ht="15" customHeight="1" x14ac:dyDescent="0.2">
      <c r="A79" s="631"/>
      <c r="B79" s="632"/>
      <c r="C79" s="298" t="s">
        <v>184</v>
      </c>
      <c r="D79" s="298" t="s">
        <v>19</v>
      </c>
      <c r="E79" s="299" t="s">
        <v>63</v>
      </c>
      <c r="F79" s="300">
        <v>0.5</v>
      </c>
      <c r="G79" s="301">
        <v>0.5</v>
      </c>
      <c r="H79" s="301"/>
      <c r="I79" s="302"/>
      <c r="J79" s="302"/>
      <c r="K79" s="303"/>
      <c r="L79" s="12"/>
      <c r="M79" s="300">
        <v>2</v>
      </c>
      <c r="N79" s="301">
        <v>2</v>
      </c>
      <c r="O79" s="301"/>
      <c r="P79" s="302"/>
      <c r="Q79" s="302"/>
      <c r="R79" s="285"/>
      <c r="S79" s="12"/>
      <c r="T79" s="304">
        <f>F79*M79*$I$28</f>
        <v>7500</v>
      </c>
      <c r="U79" s="305">
        <f>G79*N79*$I$29</f>
        <v>3200</v>
      </c>
      <c r="V79" s="305"/>
      <c r="W79" s="305"/>
      <c r="X79" s="305"/>
      <c r="Y79" s="306"/>
      <c r="Z79" s="307">
        <f t="shared" si="5"/>
        <v>10700</v>
      </c>
    </row>
    <row r="80" spans="1:27" ht="15" customHeight="1" x14ac:dyDescent="0.2">
      <c r="A80" s="631"/>
      <c r="B80" s="632"/>
      <c r="C80" s="286" t="s">
        <v>209</v>
      </c>
      <c r="D80" s="286" t="s">
        <v>20</v>
      </c>
      <c r="E80" s="287" t="s">
        <v>89</v>
      </c>
      <c r="F80" s="288"/>
      <c r="G80" s="289">
        <v>0.25</v>
      </c>
      <c r="H80" s="289"/>
      <c r="I80" s="290"/>
      <c r="J80" s="290"/>
      <c r="K80" s="291"/>
      <c r="L80" s="12"/>
      <c r="M80" s="288"/>
      <c r="N80" s="289">
        <v>1</v>
      </c>
      <c r="O80" s="289"/>
      <c r="P80" s="290"/>
      <c r="Q80" s="290"/>
      <c r="R80" s="292"/>
      <c r="S80" s="12"/>
      <c r="T80" s="293"/>
      <c r="U80" s="294">
        <f>G80*N80*$I$29</f>
        <v>800</v>
      </c>
      <c r="V80" s="294"/>
      <c r="W80" s="294"/>
      <c r="X80" s="294"/>
      <c r="Y80" s="295"/>
      <c r="Z80" s="296">
        <f t="shared" si="5"/>
        <v>800</v>
      </c>
    </row>
    <row r="81" spans="1:26" ht="15" customHeight="1" x14ac:dyDescent="0.2">
      <c r="A81" s="631"/>
      <c r="B81" s="632"/>
      <c r="C81" s="298" t="s">
        <v>185</v>
      </c>
      <c r="D81" s="308" t="s">
        <v>75</v>
      </c>
      <c r="E81" s="309" t="s">
        <v>149</v>
      </c>
      <c r="F81" s="300">
        <v>1</v>
      </c>
      <c r="G81" s="301"/>
      <c r="H81" s="301"/>
      <c r="I81" s="302"/>
      <c r="J81" s="302"/>
      <c r="K81" s="303"/>
      <c r="L81" s="12"/>
      <c r="M81" s="300">
        <f>SUM(E23)</f>
        <v>12</v>
      </c>
      <c r="N81" s="301"/>
      <c r="O81" s="301"/>
      <c r="P81" s="302"/>
      <c r="Q81" s="302"/>
      <c r="R81" s="285"/>
      <c r="S81" s="12"/>
      <c r="T81" s="304">
        <f>F81*M81*$I$28</f>
        <v>90000</v>
      </c>
      <c r="U81" s="305"/>
      <c r="V81" s="305"/>
      <c r="W81" s="305"/>
      <c r="X81" s="305"/>
      <c r="Y81" s="306"/>
      <c r="Z81" s="307">
        <f t="shared" si="5"/>
        <v>90000</v>
      </c>
    </row>
    <row r="82" spans="1:26" x14ac:dyDescent="0.2">
      <c r="A82" s="631"/>
      <c r="B82" s="632"/>
      <c r="C82" s="310" t="s">
        <v>186</v>
      </c>
      <c r="D82" s="310" t="s">
        <v>342</v>
      </c>
      <c r="E82" s="311" t="s">
        <v>62</v>
      </c>
      <c r="F82" s="312"/>
      <c r="G82" s="313">
        <f>E13*0.5</f>
        <v>0.75</v>
      </c>
      <c r="H82" s="313"/>
      <c r="I82" s="314"/>
      <c r="J82" s="314">
        <f>E13*0.5</f>
        <v>0.75</v>
      </c>
      <c r="K82" s="291"/>
      <c r="L82" s="383"/>
      <c r="M82" s="312"/>
      <c r="N82" s="313">
        <f>SUM(E26)</f>
        <v>11</v>
      </c>
      <c r="O82" s="313"/>
      <c r="P82" s="314"/>
      <c r="Q82" s="314">
        <f>SUM(E26)</f>
        <v>11</v>
      </c>
      <c r="R82" s="291"/>
      <c r="S82" s="383"/>
      <c r="T82" s="315"/>
      <c r="U82" s="316">
        <f>G82*N82*$I$29</f>
        <v>26400</v>
      </c>
      <c r="V82" s="316"/>
      <c r="W82" s="316"/>
      <c r="X82" s="316">
        <f>J82*Q82*$I$29</f>
        <v>26400</v>
      </c>
      <c r="Y82" s="317"/>
      <c r="Z82" s="318">
        <f t="shared" si="5"/>
        <v>52800</v>
      </c>
    </row>
    <row r="83" spans="1:26" ht="15" customHeight="1" x14ac:dyDescent="0.2">
      <c r="A83" s="631"/>
      <c r="B83" s="632"/>
      <c r="C83" s="308" t="s">
        <v>210</v>
      </c>
      <c r="D83" s="308" t="s">
        <v>180</v>
      </c>
      <c r="E83" s="309" t="s">
        <v>295</v>
      </c>
      <c r="F83" s="319">
        <v>0.25</v>
      </c>
      <c r="G83" s="320">
        <v>0.25</v>
      </c>
      <c r="H83" s="320"/>
      <c r="I83" s="320"/>
      <c r="J83" s="321">
        <v>0.25</v>
      </c>
      <c r="K83" s="303"/>
      <c r="L83" s="12"/>
      <c r="M83" s="319">
        <f>SUM(E27)</f>
        <v>1</v>
      </c>
      <c r="N83" s="320">
        <f>SUM(E27)</f>
        <v>1</v>
      </c>
      <c r="O83" s="320"/>
      <c r="P83" s="320"/>
      <c r="Q83" s="320">
        <f>SUM(E27)</f>
        <v>1</v>
      </c>
      <c r="R83" s="303"/>
      <c r="S83" s="12"/>
      <c r="T83" s="304">
        <f>F83*M83*$I$28</f>
        <v>1875</v>
      </c>
      <c r="U83" s="305">
        <f>G83*N83*$I$29</f>
        <v>800</v>
      </c>
      <c r="V83" s="322"/>
      <c r="W83" s="322"/>
      <c r="X83" s="305">
        <f>J83*Q83*$I$29</f>
        <v>800</v>
      </c>
      <c r="Y83" s="323"/>
      <c r="Z83" s="324">
        <f>SUM(T83:Y83)</f>
        <v>3475</v>
      </c>
    </row>
    <row r="84" spans="1:26" ht="15" customHeight="1" x14ac:dyDescent="0.2">
      <c r="A84" s="631"/>
      <c r="B84" s="632"/>
      <c r="C84" s="310" t="s">
        <v>293</v>
      </c>
      <c r="D84" s="431" t="s">
        <v>294</v>
      </c>
      <c r="E84" s="287" t="s">
        <v>296</v>
      </c>
      <c r="F84" s="312">
        <v>0.5</v>
      </c>
      <c r="G84" s="313">
        <v>0.5</v>
      </c>
      <c r="H84" s="313"/>
      <c r="I84" s="314"/>
      <c r="J84" s="314">
        <v>1</v>
      </c>
      <c r="K84" s="291"/>
      <c r="L84" s="383"/>
      <c r="M84" s="288">
        <f>E33</f>
        <v>0</v>
      </c>
      <c r="N84" s="289">
        <f>E33</f>
        <v>0</v>
      </c>
      <c r="O84" s="313"/>
      <c r="P84" s="314"/>
      <c r="Q84" s="314">
        <f>E33</f>
        <v>0</v>
      </c>
      <c r="R84" s="291"/>
      <c r="S84" s="383"/>
      <c r="T84" s="293">
        <f>F84*M84*$I$28</f>
        <v>0</v>
      </c>
      <c r="U84" s="294">
        <f>G84*N84*$I$29</f>
        <v>0</v>
      </c>
      <c r="V84" s="316"/>
      <c r="W84" s="316"/>
      <c r="X84" s="294">
        <f>J84*Q84*$I$29</f>
        <v>0</v>
      </c>
      <c r="Y84" s="317"/>
      <c r="Z84" s="318">
        <f>SUM(T84:Y84)</f>
        <v>0</v>
      </c>
    </row>
    <row r="85" spans="1:26" ht="15" customHeight="1" x14ac:dyDescent="0.2">
      <c r="A85" s="631"/>
      <c r="B85" s="632"/>
      <c r="C85" s="308" t="s">
        <v>187</v>
      </c>
      <c r="D85" s="308" t="s">
        <v>115</v>
      </c>
      <c r="E85" s="309" t="s">
        <v>150</v>
      </c>
      <c r="F85" s="319">
        <v>0.25</v>
      </c>
      <c r="G85" s="320">
        <v>1</v>
      </c>
      <c r="H85" s="320"/>
      <c r="I85" s="321"/>
      <c r="J85" s="321"/>
      <c r="K85" s="303"/>
      <c r="L85" s="381"/>
      <c r="M85" s="300">
        <f>SUM(E23)</f>
        <v>12</v>
      </c>
      <c r="N85" s="301">
        <f>SUM(E23)</f>
        <v>12</v>
      </c>
      <c r="O85" s="320"/>
      <c r="P85" s="321"/>
      <c r="Q85" s="321"/>
      <c r="R85" s="303"/>
      <c r="S85" s="381"/>
      <c r="T85" s="325">
        <f>F85*M85*$I$28</f>
        <v>22500</v>
      </c>
      <c r="U85" s="322">
        <f>G85*N85*$I$29</f>
        <v>38400</v>
      </c>
      <c r="V85" s="322"/>
      <c r="W85" s="322"/>
      <c r="X85" s="322"/>
      <c r="Y85" s="323"/>
      <c r="Z85" s="324">
        <f t="shared" si="5"/>
        <v>60900</v>
      </c>
    </row>
    <row r="86" spans="1:26" ht="51" customHeight="1" x14ac:dyDescent="0.2">
      <c r="A86" s="631"/>
      <c r="B86" s="632"/>
      <c r="C86" s="310" t="s">
        <v>188</v>
      </c>
      <c r="D86" s="310" t="s">
        <v>21</v>
      </c>
      <c r="E86" s="382" t="s">
        <v>338</v>
      </c>
      <c r="F86" s="312"/>
      <c r="G86" s="313">
        <f>SUM(E20*E21*E22*3)</f>
        <v>5.3999999999999995</v>
      </c>
      <c r="H86" s="313"/>
      <c r="I86" s="313">
        <f>SUM(E20*E21*E22*0.25)</f>
        <v>0.44999999999999996</v>
      </c>
      <c r="J86" s="314"/>
      <c r="K86" s="291"/>
      <c r="L86" s="383"/>
      <c r="M86" s="288"/>
      <c r="N86" s="289">
        <f>SUM(E23)</f>
        <v>12</v>
      </c>
      <c r="O86" s="313"/>
      <c r="P86" s="289">
        <f>SUM(E23)</f>
        <v>12</v>
      </c>
      <c r="Q86" s="314"/>
      <c r="R86" s="291"/>
      <c r="S86" s="383"/>
      <c r="T86" s="315"/>
      <c r="U86" s="316">
        <f>SUM(G86*N86*I29)</f>
        <v>207360</v>
      </c>
      <c r="V86" s="316"/>
      <c r="W86" s="316">
        <f>I86*P86*$I$29</f>
        <v>17280</v>
      </c>
      <c r="X86" s="316"/>
      <c r="Y86" s="317"/>
      <c r="Z86" s="318">
        <f t="shared" si="5"/>
        <v>224640</v>
      </c>
    </row>
    <row r="87" spans="1:26" ht="19.2" x14ac:dyDescent="0.2">
      <c r="A87" s="631"/>
      <c r="B87" s="632"/>
      <c r="C87" s="308" t="s">
        <v>189</v>
      </c>
      <c r="D87" s="308" t="s">
        <v>223</v>
      </c>
      <c r="E87" s="363" t="s">
        <v>337</v>
      </c>
      <c r="F87" s="319">
        <v>0.25</v>
      </c>
      <c r="G87" s="320">
        <v>1</v>
      </c>
      <c r="H87" s="320"/>
      <c r="I87" s="321"/>
      <c r="J87" s="321"/>
      <c r="K87" s="303"/>
      <c r="L87" s="381"/>
      <c r="M87" s="300">
        <f>IF(E23&gt;4,ROUNDDOWN(4+(E23-4)/3,0),E23)</f>
        <v>6</v>
      </c>
      <c r="N87" s="301">
        <f>IF(E23&gt;4,ROUNDDOWN(4+(E23-4)/2,0),E23)</f>
        <v>8</v>
      </c>
      <c r="O87" s="320"/>
      <c r="P87" s="321"/>
      <c r="Q87" s="321"/>
      <c r="R87" s="303"/>
      <c r="S87" s="381"/>
      <c r="T87" s="325">
        <f>F87*M87*$I$28</f>
        <v>11250</v>
      </c>
      <c r="U87" s="322">
        <f>G87*N87*$I$29</f>
        <v>25600</v>
      </c>
      <c r="V87" s="322"/>
      <c r="W87" s="322"/>
      <c r="X87" s="322"/>
      <c r="Y87" s="323"/>
      <c r="Z87" s="324">
        <f t="shared" si="5"/>
        <v>36850</v>
      </c>
    </row>
    <row r="88" spans="1:26" ht="15" customHeight="1" x14ac:dyDescent="0.2">
      <c r="A88" s="631"/>
      <c r="B88" s="632"/>
      <c r="C88" s="310" t="s">
        <v>190</v>
      </c>
      <c r="D88" s="310" t="s">
        <v>211</v>
      </c>
      <c r="E88" s="384" t="s">
        <v>63</v>
      </c>
      <c r="F88" s="312">
        <v>0.5</v>
      </c>
      <c r="G88" s="313">
        <v>1</v>
      </c>
      <c r="H88" s="313"/>
      <c r="I88" s="314"/>
      <c r="J88" s="314"/>
      <c r="K88" s="291"/>
      <c r="L88" s="383"/>
      <c r="M88" s="288">
        <v>2</v>
      </c>
      <c r="N88" s="289">
        <v>2</v>
      </c>
      <c r="O88" s="313"/>
      <c r="P88" s="314"/>
      <c r="Q88" s="314"/>
      <c r="R88" s="291"/>
      <c r="S88" s="383"/>
      <c r="T88" s="315">
        <f>SUM(F88*M88*I28)</f>
        <v>7500</v>
      </c>
      <c r="U88" s="316">
        <f>SUM(G88*N88*I29)</f>
        <v>6400</v>
      </c>
      <c r="V88" s="316"/>
      <c r="W88" s="316"/>
      <c r="X88" s="316"/>
      <c r="Y88" s="317"/>
      <c r="Z88" s="318">
        <f t="shared" si="5"/>
        <v>13900</v>
      </c>
    </row>
    <row r="89" spans="1:26" ht="15" customHeight="1" x14ac:dyDescent="0.2">
      <c r="A89" s="631"/>
      <c r="B89" s="632"/>
      <c r="C89" s="308" t="s">
        <v>191</v>
      </c>
      <c r="D89" s="308" t="s">
        <v>207</v>
      </c>
      <c r="E89" s="309" t="s">
        <v>152</v>
      </c>
      <c r="F89" s="319"/>
      <c r="G89" s="320">
        <v>0.75</v>
      </c>
      <c r="H89" s="320">
        <v>0.25</v>
      </c>
      <c r="I89" s="321">
        <v>0.25</v>
      </c>
      <c r="J89" s="321">
        <v>0.25</v>
      </c>
      <c r="K89" s="303"/>
      <c r="L89" s="381"/>
      <c r="M89" s="300"/>
      <c r="N89" s="320">
        <f>SUM(E23)</f>
        <v>12</v>
      </c>
      <c r="O89" s="320">
        <f>SUM(E23)</f>
        <v>12</v>
      </c>
      <c r="P89" s="320">
        <f>SUM(E23)</f>
        <v>12</v>
      </c>
      <c r="Q89" s="320">
        <f>SUM(E23)</f>
        <v>12</v>
      </c>
      <c r="R89" s="303"/>
      <c r="S89" s="381"/>
      <c r="T89" s="325"/>
      <c r="U89" s="322">
        <f>G89*N89*$I$29</f>
        <v>28800</v>
      </c>
      <c r="V89" s="322">
        <f>H89*O89*$I$29</f>
        <v>9600</v>
      </c>
      <c r="W89" s="322">
        <f>I89*P89*$I$29</f>
        <v>9600</v>
      </c>
      <c r="X89" s="322">
        <f>J89*Q89*$I$29</f>
        <v>9600</v>
      </c>
      <c r="Y89" s="323"/>
      <c r="Z89" s="324">
        <f t="shared" ref="Z89:Z94" si="6">SUM(T89:Y89)</f>
        <v>57600</v>
      </c>
    </row>
    <row r="90" spans="1:26" ht="15" customHeight="1" x14ac:dyDescent="0.2">
      <c r="A90" s="631"/>
      <c r="B90" s="632"/>
      <c r="C90" s="310" t="s">
        <v>192</v>
      </c>
      <c r="D90" s="385" t="s">
        <v>108</v>
      </c>
      <c r="E90" s="384" t="s">
        <v>225</v>
      </c>
      <c r="F90" s="312">
        <v>0.25</v>
      </c>
      <c r="G90" s="313">
        <v>0.25</v>
      </c>
      <c r="H90" s="313"/>
      <c r="I90" s="313"/>
      <c r="J90" s="314"/>
      <c r="K90" s="291"/>
      <c r="L90" s="383"/>
      <c r="M90" s="312">
        <f>SUM(E28)</f>
        <v>3</v>
      </c>
      <c r="N90" s="313">
        <f>SUM(E28)</f>
        <v>3</v>
      </c>
      <c r="O90" s="313"/>
      <c r="P90" s="313"/>
      <c r="Q90" s="313"/>
      <c r="R90" s="291"/>
      <c r="S90" s="383"/>
      <c r="T90" s="293">
        <f>F90*M90*$I$28</f>
        <v>5625</v>
      </c>
      <c r="U90" s="294">
        <f>G90*N90*$I$29</f>
        <v>2400</v>
      </c>
      <c r="V90" s="316"/>
      <c r="W90" s="316"/>
      <c r="X90" s="316"/>
      <c r="Y90" s="317"/>
      <c r="Z90" s="318">
        <f t="shared" si="6"/>
        <v>8025</v>
      </c>
    </row>
    <row r="91" spans="1:26" ht="15" customHeight="1" x14ac:dyDescent="0.2">
      <c r="A91" s="631"/>
      <c r="B91" s="632"/>
      <c r="C91" s="308" t="s">
        <v>193</v>
      </c>
      <c r="D91" s="308" t="s">
        <v>122</v>
      </c>
      <c r="E91" s="309" t="s">
        <v>143</v>
      </c>
      <c r="F91" s="319">
        <v>0.25</v>
      </c>
      <c r="G91" s="320">
        <v>0.25</v>
      </c>
      <c r="H91" s="320"/>
      <c r="I91" s="321"/>
      <c r="J91" s="321"/>
      <c r="K91" s="303"/>
      <c r="L91" s="381"/>
      <c r="M91" s="319">
        <f>SUM(E29)</f>
        <v>4</v>
      </c>
      <c r="N91" s="320">
        <f>SUM(E29)</f>
        <v>4</v>
      </c>
      <c r="O91" s="320"/>
      <c r="P91" s="320"/>
      <c r="Q91" s="321"/>
      <c r="R91" s="303"/>
      <c r="S91" s="381"/>
      <c r="T91" s="304">
        <f>F91*M91*$I$28</f>
        <v>7500</v>
      </c>
      <c r="U91" s="328">
        <f>G91*N91*$I$29</f>
        <v>3200</v>
      </c>
      <c r="V91" s="322"/>
      <c r="W91" s="328"/>
      <c r="X91" s="322"/>
      <c r="Y91" s="323"/>
      <c r="Z91" s="324">
        <f t="shared" si="6"/>
        <v>10700</v>
      </c>
    </row>
    <row r="92" spans="1:26" ht="24" x14ac:dyDescent="0.2">
      <c r="A92" s="631"/>
      <c r="B92" s="632"/>
      <c r="C92" s="310" t="s">
        <v>194</v>
      </c>
      <c r="D92" s="329" t="s">
        <v>343</v>
      </c>
      <c r="E92" s="287" t="s">
        <v>344</v>
      </c>
      <c r="F92" s="312">
        <v>0.5</v>
      </c>
      <c r="G92" s="313">
        <v>0.5</v>
      </c>
      <c r="H92" s="313"/>
      <c r="I92" s="314"/>
      <c r="J92" s="314">
        <v>0.5</v>
      </c>
      <c r="K92" s="291"/>
      <c r="L92" s="383"/>
      <c r="M92" s="312">
        <f>SUM(E30)</f>
        <v>2</v>
      </c>
      <c r="N92" s="313">
        <f>SUM(E30)</f>
        <v>2</v>
      </c>
      <c r="O92" s="313"/>
      <c r="P92" s="314"/>
      <c r="Q92" s="313">
        <f>SUM(E30)</f>
        <v>2</v>
      </c>
      <c r="R92" s="291"/>
      <c r="S92" s="383"/>
      <c r="T92" s="293">
        <f>F92*M92*$I$28</f>
        <v>7500</v>
      </c>
      <c r="U92" s="326">
        <f>G92*N92*$I$29</f>
        <v>3200</v>
      </c>
      <c r="V92" s="316"/>
      <c r="W92" s="326"/>
      <c r="X92" s="326">
        <f>J92*Q92*$I$29</f>
        <v>3200</v>
      </c>
      <c r="Y92" s="317"/>
      <c r="Z92" s="318">
        <f t="shared" si="6"/>
        <v>13900</v>
      </c>
    </row>
    <row r="93" spans="1:26" s="351" customFormat="1" ht="24" customHeight="1" x14ac:dyDescent="0.2">
      <c r="A93" s="631"/>
      <c r="B93" s="632"/>
      <c r="C93" s="308" t="s">
        <v>195</v>
      </c>
      <c r="D93" s="327" t="s">
        <v>345</v>
      </c>
      <c r="E93" s="309" t="s">
        <v>346</v>
      </c>
      <c r="F93" s="319">
        <v>1</v>
      </c>
      <c r="G93" s="320">
        <v>1</v>
      </c>
      <c r="H93" s="320"/>
      <c r="I93" s="321"/>
      <c r="J93" s="321">
        <v>1</v>
      </c>
      <c r="K93" s="303"/>
      <c r="L93" s="12"/>
      <c r="M93" s="319">
        <f>SUM(E31)</f>
        <v>0</v>
      </c>
      <c r="N93" s="320">
        <f>SUM(E31)</f>
        <v>0</v>
      </c>
      <c r="O93" s="320"/>
      <c r="P93" s="321"/>
      <c r="Q93" s="320">
        <f>SUM(E31)</f>
        <v>0</v>
      </c>
      <c r="R93" s="303"/>
      <c r="S93" s="12"/>
      <c r="T93" s="304">
        <f>F93*M93*$I$28</f>
        <v>0</v>
      </c>
      <c r="U93" s="328">
        <f>G93*N93*$I$29</f>
        <v>0</v>
      </c>
      <c r="V93" s="322"/>
      <c r="W93" s="328"/>
      <c r="X93" s="328">
        <f>J93*Q93*$I$29</f>
        <v>0</v>
      </c>
      <c r="Y93" s="323"/>
      <c r="Z93" s="324">
        <f t="shared" si="6"/>
        <v>0</v>
      </c>
    </row>
    <row r="94" spans="1:26" ht="36" x14ac:dyDescent="0.2">
      <c r="A94" s="631"/>
      <c r="B94" s="632"/>
      <c r="C94" s="310" t="s">
        <v>228</v>
      </c>
      <c r="D94" s="329" t="s">
        <v>177</v>
      </c>
      <c r="E94" s="287" t="s">
        <v>226</v>
      </c>
      <c r="F94" s="312">
        <v>5</v>
      </c>
      <c r="G94" s="313">
        <v>5</v>
      </c>
      <c r="H94" s="313"/>
      <c r="I94" s="314">
        <v>5</v>
      </c>
      <c r="J94" s="314"/>
      <c r="K94" s="291"/>
      <c r="L94" s="12"/>
      <c r="M94" s="312">
        <f>IF((E32="無"),0*(E32="有"),2)</f>
        <v>2</v>
      </c>
      <c r="N94" s="313">
        <f>IF((E32="無"),0*(E32="有"),2)</f>
        <v>2</v>
      </c>
      <c r="O94" s="313"/>
      <c r="P94" s="313">
        <f>IF((E32="無"),0*(E32="有"),2)</f>
        <v>2</v>
      </c>
      <c r="Q94" s="314"/>
      <c r="R94" s="291"/>
      <c r="S94" s="12"/>
      <c r="T94" s="293">
        <f>F94*M94*$I$28</f>
        <v>75000</v>
      </c>
      <c r="U94" s="326">
        <f>G94*N94*$I$29</f>
        <v>32000</v>
      </c>
      <c r="V94" s="316"/>
      <c r="W94" s="326">
        <f>I94*P94*$I$29</f>
        <v>32000</v>
      </c>
      <c r="X94" s="326"/>
      <c r="Y94" s="317"/>
      <c r="Z94" s="318">
        <f t="shared" si="6"/>
        <v>139000</v>
      </c>
    </row>
    <row r="95" spans="1:26" s="6" customFormat="1" ht="20.25" customHeight="1" x14ac:dyDescent="0.2">
      <c r="A95" s="631"/>
      <c r="B95" s="632"/>
      <c r="C95" s="308" t="s">
        <v>196</v>
      </c>
      <c r="D95" s="327" t="s">
        <v>22</v>
      </c>
      <c r="E95" s="363" t="s">
        <v>253</v>
      </c>
      <c r="F95" s="319"/>
      <c r="G95" s="320"/>
      <c r="H95" s="320">
        <f>IF((E25="有"),1,0.5)</f>
        <v>1</v>
      </c>
      <c r="I95" s="321"/>
      <c r="J95" s="321"/>
      <c r="K95" s="303"/>
      <c r="L95" s="12"/>
      <c r="M95" s="319"/>
      <c r="N95" s="320"/>
      <c r="O95" s="320">
        <f>SUM(E24)*2</f>
        <v>20</v>
      </c>
      <c r="P95" s="321"/>
      <c r="Q95" s="321"/>
      <c r="R95" s="303"/>
      <c r="S95" s="12"/>
      <c r="T95" s="325"/>
      <c r="U95" s="322"/>
      <c r="V95" s="322">
        <f>H95*O95*$I$29</f>
        <v>64000</v>
      </c>
      <c r="W95" s="322"/>
      <c r="X95" s="322"/>
      <c r="Y95" s="323"/>
      <c r="Z95" s="324">
        <f t="shared" si="5"/>
        <v>64000</v>
      </c>
    </row>
    <row r="96" spans="1:26" s="6" customFormat="1" ht="15" customHeight="1" x14ac:dyDescent="0.2">
      <c r="A96" s="631"/>
      <c r="B96" s="632"/>
      <c r="C96" s="310" t="s">
        <v>197</v>
      </c>
      <c r="D96" s="329" t="s">
        <v>227</v>
      </c>
      <c r="E96" s="287" t="s">
        <v>37</v>
      </c>
      <c r="F96" s="312">
        <f>SUM(E13)*0.5</f>
        <v>0.75</v>
      </c>
      <c r="G96" s="313">
        <f>SUM(E13)*1</f>
        <v>1.5</v>
      </c>
      <c r="H96" s="313"/>
      <c r="I96" s="314"/>
      <c r="J96" s="314"/>
      <c r="K96" s="291"/>
      <c r="L96" s="12"/>
      <c r="M96" s="312">
        <f>SUM(E23)</f>
        <v>12</v>
      </c>
      <c r="N96" s="313">
        <f>SUM(E23)</f>
        <v>12</v>
      </c>
      <c r="O96" s="313"/>
      <c r="P96" s="314"/>
      <c r="Q96" s="314"/>
      <c r="R96" s="291"/>
      <c r="S96" s="12"/>
      <c r="T96" s="315">
        <f>F96*M96*$I$28</f>
        <v>67500</v>
      </c>
      <c r="U96" s="316">
        <f>G96*N96*$I$29</f>
        <v>57600</v>
      </c>
      <c r="V96" s="316"/>
      <c r="W96" s="316"/>
      <c r="X96" s="316"/>
      <c r="Y96" s="317"/>
      <c r="Z96" s="318">
        <f t="shared" si="5"/>
        <v>125100</v>
      </c>
    </row>
    <row r="97" spans="1:27" ht="24" customHeight="1" x14ac:dyDescent="0.2">
      <c r="A97" s="631"/>
      <c r="B97" s="632"/>
      <c r="C97" s="308" t="s">
        <v>203</v>
      </c>
      <c r="D97" s="327" t="s">
        <v>336</v>
      </c>
      <c r="E97" s="309" t="s">
        <v>221</v>
      </c>
      <c r="F97" s="319">
        <f>SUM(E13)*0.25</f>
        <v>0.375</v>
      </c>
      <c r="G97" s="320">
        <f>SUM(E13)*0.5</f>
        <v>0.75</v>
      </c>
      <c r="H97" s="320"/>
      <c r="I97" s="321"/>
      <c r="J97" s="321"/>
      <c r="K97" s="303"/>
      <c r="L97" s="12"/>
      <c r="M97" s="319">
        <f>SUM(E23)</f>
        <v>12</v>
      </c>
      <c r="N97" s="320">
        <f>SUM(E23)</f>
        <v>12</v>
      </c>
      <c r="O97" s="320"/>
      <c r="P97" s="321"/>
      <c r="Q97" s="321"/>
      <c r="R97" s="303"/>
      <c r="S97" s="12"/>
      <c r="T97" s="325">
        <f>F97*M97*$I$28</f>
        <v>33750</v>
      </c>
      <c r="U97" s="322">
        <f>G97*N97*$I$29</f>
        <v>28800</v>
      </c>
      <c r="V97" s="322"/>
      <c r="W97" s="322"/>
      <c r="X97" s="322"/>
      <c r="Y97" s="323"/>
      <c r="Z97" s="324">
        <f t="shared" si="5"/>
        <v>62550</v>
      </c>
    </row>
    <row r="98" spans="1:27" ht="15" customHeight="1" x14ac:dyDescent="0.2">
      <c r="A98" s="631"/>
      <c r="B98" s="632"/>
      <c r="C98" s="310" t="s">
        <v>198</v>
      </c>
      <c r="D98" s="329" t="s">
        <v>347</v>
      </c>
      <c r="E98" s="330" t="s">
        <v>63</v>
      </c>
      <c r="F98" s="331">
        <v>0.5</v>
      </c>
      <c r="G98" s="332">
        <v>2</v>
      </c>
      <c r="H98" s="332"/>
      <c r="I98" s="333"/>
      <c r="J98" s="333"/>
      <c r="K98" s="291"/>
      <c r="L98" s="12"/>
      <c r="M98" s="331">
        <v>2</v>
      </c>
      <c r="N98" s="332">
        <v>2</v>
      </c>
      <c r="O98" s="332"/>
      <c r="P98" s="333"/>
      <c r="Q98" s="333"/>
      <c r="R98" s="334"/>
      <c r="S98" s="12"/>
      <c r="T98" s="335">
        <f>F98*M98*$I$28</f>
        <v>7500</v>
      </c>
      <c r="U98" s="336">
        <f>G98*N98*$I$29</f>
        <v>12800</v>
      </c>
      <c r="V98" s="336"/>
      <c r="W98" s="336"/>
      <c r="X98" s="336"/>
      <c r="Y98" s="337"/>
      <c r="Z98" s="338">
        <f t="shared" si="5"/>
        <v>20300</v>
      </c>
    </row>
    <row r="99" spans="1:27" ht="15" customHeight="1" x14ac:dyDescent="0.2">
      <c r="A99" s="631"/>
      <c r="B99" s="632"/>
      <c r="C99" s="308" t="s">
        <v>297</v>
      </c>
      <c r="D99" s="440" t="s">
        <v>298</v>
      </c>
      <c r="E99" s="441" t="s">
        <v>63</v>
      </c>
      <c r="F99" s="340">
        <v>0.5</v>
      </c>
      <c r="G99" s="341">
        <v>0.5</v>
      </c>
      <c r="H99" s="341"/>
      <c r="I99" s="342"/>
      <c r="J99" s="342"/>
      <c r="K99" s="303"/>
      <c r="L99" s="381"/>
      <c r="M99" s="340">
        <v>2</v>
      </c>
      <c r="N99" s="341">
        <v>2</v>
      </c>
      <c r="O99" s="341"/>
      <c r="P99" s="342"/>
      <c r="Q99" s="342"/>
      <c r="R99" s="343"/>
      <c r="S99" s="381"/>
      <c r="T99" s="344">
        <f>F99*M99*$I$28</f>
        <v>7500</v>
      </c>
      <c r="U99" s="345">
        <f>G99*N99*$I$29</f>
        <v>3200</v>
      </c>
      <c r="V99" s="345"/>
      <c r="W99" s="345"/>
      <c r="X99" s="345"/>
      <c r="Y99" s="346"/>
      <c r="Z99" s="386">
        <f t="shared" si="5"/>
        <v>10700</v>
      </c>
    </row>
    <row r="100" spans="1:27" ht="15" customHeight="1" x14ac:dyDescent="0.2">
      <c r="A100" s="631"/>
      <c r="B100" s="632"/>
      <c r="C100" s="379" t="s">
        <v>199</v>
      </c>
      <c r="D100" s="329" t="s">
        <v>23</v>
      </c>
      <c r="E100" s="384" t="s">
        <v>63</v>
      </c>
      <c r="F100" s="331">
        <v>0.25</v>
      </c>
      <c r="G100" s="332">
        <v>0.5</v>
      </c>
      <c r="H100" s="332"/>
      <c r="I100" s="333"/>
      <c r="J100" s="333"/>
      <c r="K100" s="291"/>
      <c r="L100" s="383"/>
      <c r="M100" s="331">
        <v>2</v>
      </c>
      <c r="N100" s="332">
        <v>2</v>
      </c>
      <c r="O100" s="332"/>
      <c r="P100" s="333"/>
      <c r="Q100" s="333"/>
      <c r="R100" s="334"/>
      <c r="S100" s="383"/>
      <c r="T100" s="335">
        <f>F100*M100*$I$28</f>
        <v>3750</v>
      </c>
      <c r="U100" s="336">
        <f>G100*N100*$I$29</f>
        <v>3200</v>
      </c>
      <c r="V100" s="336"/>
      <c r="W100" s="336"/>
      <c r="X100" s="336"/>
      <c r="Y100" s="337"/>
      <c r="Z100" s="338">
        <f t="shared" si="5"/>
        <v>6950</v>
      </c>
    </row>
    <row r="101" spans="1:27" s="6" customFormat="1" ht="15" customHeight="1" x14ac:dyDescent="0.2">
      <c r="A101" s="631"/>
      <c r="B101" s="632"/>
      <c r="C101" s="339" t="s">
        <v>200</v>
      </c>
      <c r="D101" s="327" t="s">
        <v>24</v>
      </c>
      <c r="E101" s="309" t="s">
        <v>152</v>
      </c>
      <c r="F101" s="340"/>
      <c r="G101" s="341"/>
      <c r="H101" s="341"/>
      <c r="I101" s="342"/>
      <c r="J101" s="342"/>
      <c r="K101" s="303">
        <v>0.5</v>
      </c>
      <c r="L101" s="381"/>
      <c r="M101" s="340"/>
      <c r="N101" s="341"/>
      <c r="O101" s="341"/>
      <c r="P101" s="342"/>
      <c r="Q101" s="342"/>
      <c r="R101" s="343">
        <f>SUM(E23)</f>
        <v>12</v>
      </c>
      <c r="S101" s="381"/>
      <c r="T101" s="344"/>
      <c r="U101" s="345"/>
      <c r="V101" s="345"/>
      <c r="W101" s="345"/>
      <c r="X101" s="345"/>
      <c r="Y101" s="346">
        <f>K101*R101*$I$29</f>
        <v>19200</v>
      </c>
      <c r="Z101" s="347">
        <f>SUM(T101:Y101)</f>
        <v>19200</v>
      </c>
    </row>
    <row r="102" spans="1:27" s="6" customFormat="1" ht="15" customHeight="1" x14ac:dyDescent="0.2">
      <c r="A102" s="631"/>
      <c r="B102" s="632"/>
      <c r="C102" s="379" t="s">
        <v>201</v>
      </c>
      <c r="D102" s="329" t="s">
        <v>212</v>
      </c>
      <c r="E102" s="287" t="s">
        <v>152</v>
      </c>
      <c r="F102" s="331"/>
      <c r="G102" s="332"/>
      <c r="H102" s="332"/>
      <c r="I102" s="333"/>
      <c r="J102" s="333"/>
      <c r="K102" s="291">
        <v>0.5</v>
      </c>
      <c r="L102" s="383"/>
      <c r="M102" s="331"/>
      <c r="N102" s="332"/>
      <c r="O102" s="332"/>
      <c r="P102" s="333"/>
      <c r="Q102" s="333"/>
      <c r="R102" s="334">
        <f>SUM(E23)</f>
        <v>12</v>
      </c>
      <c r="S102" s="383"/>
      <c r="T102" s="335"/>
      <c r="U102" s="336"/>
      <c r="V102" s="336"/>
      <c r="W102" s="336"/>
      <c r="X102" s="336"/>
      <c r="Y102" s="337">
        <f>K102*R102*$I$29</f>
        <v>19200</v>
      </c>
      <c r="Z102" s="338">
        <f t="shared" si="5"/>
        <v>19200</v>
      </c>
    </row>
    <row r="103" spans="1:27" ht="15" customHeight="1" thickBot="1" x14ac:dyDescent="0.25">
      <c r="A103" s="633"/>
      <c r="B103" s="634"/>
      <c r="C103" s="387" t="s">
        <v>202</v>
      </c>
      <c r="D103" s="388" t="s">
        <v>251</v>
      </c>
      <c r="E103" s="389" t="s">
        <v>152</v>
      </c>
      <c r="F103" s="390"/>
      <c r="G103" s="391"/>
      <c r="H103" s="391"/>
      <c r="I103" s="392"/>
      <c r="J103" s="392"/>
      <c r="K103" s="393">
        <v>0.5</v>
      </c>
      <c r="L103" s="381"/>
      <c r="M103" s="390"/>
      <c r="N103" s="391"/>
      <c r="O103" s="391"/>
      <c r="P103" s="392"/>
      <c r="Q103" s="392"/>
      <c r="R103" s="393">
        <f>SUM(E23)</f>
        <v>12</v>
      </c>
      <c r="S103" s="381"/>
      <c r="T103" s="394"/>
      <c r="U103" s="395"/>
      <c r="V103" s="395"/>
      <c r="W103" s="395"/>
      <c r="X103" s="395"/>
      <c r="Y103" s="396">
        <f>K103*R103*$I$29</f>
        <v>19200</v>
      </c>
      <c r="Z103" s="397">
        <f t="shared" si="5"/>
        <v>19200</v>
      </c>
    </row>
    <row r="104" spans="1:27" ht="6" customHeight="1" x14ac:dyDescent="0.2">
      <c r="A104" s="13"/>
      <c r="B104" s="13"/>
      <c r="C104" s="14"/>
      <c r="D104" s="14"/>
      <c r="E104" s="15"/>
      <c r="F104" s="12"/>
      <c r="G104" s="12"/>
      <c r="H104" s="12"/>
      <c r="I104" s="12"/>
      <c r="J104" s="12"/>
      <c r="K104" s="16"/>
      <c r="L104" s="12"/>
      <c r="M104" s="12"/>
      <c r="N104" s="12"/>
      <c r="O104" s="12"/>
      <c r="P104" s="12"/>
      <c r="Q104" s="12"/>
      <c r="R104" s="12"/>
      <c r="S104" s="12"/>
      <c r="T104" s="17"/>
      <c r="U104" s="17"/>
      <c r="V104" s="17"/>
      <c r="W104" s="17"/>
      <c r="X104" s="17"/>
      <c r="Y104" s="17"/>
      <c r="Z104" s="17"/>
    </row>
    <row r="105" spans="1:27" ht="13.5" customHeight="1" x14ac:dyDescent="0.2">
      <c r="A105" s="13"/>
      <c r="B105" s="13"/>
      <c r="C105" s="14"/>
      <c r="D105" s="14"/>
      <c r="E105" s="15"/>
      <c r="F105" s="12"/>
      <c r="G105" s="12"/>
      <c r="H105" s="12"/>
      <c r="I105" s="12"/>
      <c r="J105" s="12"/>
      <c r="K105" s="16"/>
      <c r="L105" s="12"/>
      <c r="M105" s="12"/>
      <c r="N105" s="12"/>
      <c r="O105" s="12"/>
      <c r="P105" s="12"/>
      <c r="Q105" s="12"/>
      <c r="R105" s="12"/>
      <c r="S105" s="12"/>
      <c r="T105" s="677" t="s">
        <v>78</v>
      </c>
      <c r="U105" s="677"/>
      <c r="V105" s="677"/>
      <c r="W105" s="677"/>
      <c r="X105" s="677"/>
      <c r="Y105" s="677"/>
      <c r="Z105" s="677"/>
    </row>
    <row r="106" spans="1:27" ht="13.5" customHeight="1" x14ac:dyDescent="0.2">
      <c r="T106" s="18" t="s">
        <v>72</v>
      </c>
      <c r="U106" s="18" t="s">
        <v>64</v>
      </c>
      <c r="V106" s="18" t="s">
        <v>73</v>
      </c>
      <c r="W106" s="18" t="s">
        <v>46</v>
      </c>
      <c r="X106" s="19" t="s">
        <v>57</v>
      </c>
      <c r="Y106" s="21" t="s">
        <v>31</v>
      </c>
      <c r="Z106" s="20" t="s">
        <v>47</v>
      </c>
    </row>
    <row r="107" spans="1:27" ht="18" customHeight="1" x14ac:dyDescent="0.2">
      <c r="E107" s="7"/>
      <c r="F107" s="2"/>
      <c r="G107" s="2"/>
      <c r="H107" s="2"/>
      <c r="I107" s="2"/>
      <c r="J107" s="2"/>
      <c r="K107" s="2"/>
      <c r="L107" s="686" t="s">
        <v>116</v>
      </c>
      <c r="M107" s="682"/>
      <c r="N107" s="682"/>
      <c r="O107" s="682"/>
      <c r="P107" s="682"/>
      <c r="Q107" s="670" t="s">
        <v>34</v>
      </c>
      <c r="R107" s="670"/>
      <c r="S107" s="671"/>
      <c r="T107" s="110">
        <f t="shared" ref="T107:Y107" si="7">SUM(T47:T76)</f>
        <v>129375</v>
      </c>
      <c r="U107" s="110">
        <f t="shared" si="7"/>
        <v>187200</v>
      </c>
      <c r="V107" s="110">
        <f t="shared" si="7"/>
        <v>62400</v>
      </c>
      <c r="W107" s="110">
        <f t="shared" si="7"/>
        <v>3200</v>
      </c>
      <c r="X107" s="110">
        <f t="shared" si="7"/>
        <v>28800</v>
      </c>
      <c r="Y107" s="109">
        <f t="shared" si="7"/>
        <v>367200</v>
      </c>
      <c r="Z107" s="111">
        <f>SUM(T107:Y107)</f>
        <v>778175</v>
      </c>
      <c r="AA107" s="5"/>
    </row>
    <row r="108" spans="1:27" ht="18" customHeight="1" x14ac:dyDescent="0.2">
      <c r="E108" s="7"/>
      <c r="F108" s="2"/>
      <c r="G108" s="2"/>
      <c r="H108" s="2"/>
      <c r="I108" s="2"/>
      <c r="J108" s="2"/>
      <c r="K108" s="2"/>
      <c r="L108" s="687"/>
      <c r="M108" s="688"/>
      <c r="N108" s="688"/>
      <c r="O108" s="688"/>
      <c r="P108" s="688"/>
      <c r="Q108" s="672" t="s">
        <v>35</v>
      </c>
      <c r="R108" s="672"/>
      <c r="S108" s="673"/>
      <c r="T108" s="113">
        <f>SUM(T77:T103)</f>
        <v>371250</v>
      </c>
      <c r="U108" s="113">
        <f t="shared" ref="U108:Y108" si="8">SUM(U77:U103)</f>
        <v>508960</v>
      </c>
      <c r="V108" s="113">
        <f t="shared" si="8"/>
        <v>73600</v>
      </c>
      <c r="W108" s="113">
        <f t="shared" si="8"/>
        <v>58880</v>
      </c>
      <c r="X108" s="113">
        <f t="shared" si="8"/>
        <v>40000</v>
      </c>
      <c r="Y108" s="114">
        <f t="shared" si="8"/>
        <v>57600</v>
      </c>
      <c r="Z108" s="112">
        <f>SUM(T108:Y108)</f>
        <v>1110290</v>
      </c>
    </row>
    <row r="109" spans="1:27" ht="18.75" customHeight="1" x14ac:dyDescent="0.2">
      <c r="L109" s="681" t="s">
        <v>129</v>
      </c>
      <c r="M109" s="682"/>
      <c r="N109" s="682"/>
      <c r="O109" s="682"/>
      <c r="P109" s="477"/>
      <c r="Q109" s="670" t="s">
        <v>74</v>
      </c>
      <c r="R109" s="670"/>
      <c r="S109" s="671"/>
      <c r="T109" s="110">
        <f>SUM(T107)*1.8</f>
        <v>232875</v>
      </c>
      <c r="U109" s="110">
        <f t="shared" ref="U109:Y109" si="9">SUM(U107)*1.8</f>
        <v>336960</v>
      </c>
      <c r="V109" s="110">
        <f t="shared" si="9"/>
        <v>112320</v>
      </c>
      <c r="W109" s="110">
        <f>SUM(W107*1.8)</f>
        <v>5760</v>
      </c>
      <c r="X109" s="110">
        <f t="shared" si="9"/>
        <v>51840</v>
      </c>
      <c r="Y109" s="109">
        <f t="shared" si="9"/>
        <v>660960</v>
      </c>
      <c r="Z109" s="111">
        <f>SUM(T109:Y109)</f>
        <v>1400715</v>
      </c>
    </row>
    <row r="110" spans="1:27" ht="18.75" customHeight="1" x14ac:dyDescent="0.2">
      <c r="L110" s="683"/>
      <c r="M110" s="684"/>
      <c r="N110" s="684"/>
      <c r="O110" s="684"/>
      <c r="P110" s="685"/>
      <c r="Q110" s="672" t="s">
        <v>8</v>
      </c>
      <c r="R110" s="672"/>
      <c r="S110" s="673"/>
      <c r="T110" s="113">
        <f>SUM(T108)*1.8</f>
        <v>668250</v>
      </c>
      <c r="U110" s="113">
        <f>SUM(U108)*1.8</f>
        <v>916128</v>
      </c>
      <c r="V110" s="113">
        <f>SUM(V108)*1.8</f>
        <v>132480</v>
      </c>
      <c r="W110" s="113">
        <f>SUM(W108*1.8)</f>
        <v>105984</v>
      </c>
      <c r="X110" s="113">
        <f>SUM(X108)*1.8</f>
        <v>72000</v>
      </c>
      <c r="Y110" s="114">
        <f>SUM(Y108)*1.8</f>
        <v>103680</v>
      </c>
      <c r="Z110" s="112">
        <f>SUM(T110:Y110)</f>
        <v>1998522</v>
      </c>
    </row>
    <row r="111" spans="1:27" x14ac:dyDescent="0.2">
      <c r="T111" s="8"/>
      <c r="Z111" s="5"/>
    </row>
    <row r="112" spans="1:27" x14ac:dyDescent="0.2">
      <c r="Q112" s="669"/>
      <c r="R112" s="669"/>
      <c r="S112" s="669"/>
    </row>
    <row r="113" spans="17:19" x14ac:dyDescent="0.2">
      <c r="Q113" s="669"/>
      <c r="R113" s="669"/>
      <c r="S113" s="669"/>
    </row>
  </sheetData>
  <sheetProtection algorithmName="SHA-512" hashValue="6ZlEd0O+6apaVX1b9MBQJ2CoKQ+BvvQuPboVzf8oOQPIEARc2w9aF66sgppdvWB3dVDje1wETLuxoxDmZQ1U8A==" saltValue="6s0ZO5uZWFp9jdgeQEa3ig==" spinCount="100000" sheet="1" formatCells="0" formatColumns="0" formatRows="0" insertColumns="0" insertRows="0" insertHyperlinks="0" deleteColumns="0" deleteRows="0" sort="0" autoFilter="0" pivotTables="0"/>
  <customSheetViews>
    <customSheetView guid="{6620EFBF-59BF-4CE3-9012-D25A35CB6903}" showPageBreaks="1" fitToPage="1" printArea="1" view="pageBreakPreview" topLeftCell="A28">
      <selection activeCell="D47" sqref="D47"/>
      <rowBreaks count="1" manualBreakCount="1">
        <brk id="39" max="26" man="1"/>
      </rowBreaks>
      <pageMargins left="0.23622047244094491" right="0.15748031496062992" top="0.31496062992125984" bottom="0.15748031496062992" header="0.15748031496062992" footer="0.15748031496062992"/>
      <pageSetup paperSize="9" scale="38" fitToHeight="0" orientation="portrait" r:id="rId1"/>
      <headerFooter>
        <oddFooter>&amp;R第3版（令和元（2019）年9月2日施行）</oddFooter>
      </headerFooter>
    </customSheetView>
  </customSheetViews>
  <mergeCells count="61">
    <mergeCell ref="AA53:AA76"/>
    <mergeCell ref="Q112:S112"/>
    <mergeCell ref="T105:Z105"/>
    <mergeCell ref="AA47:AA52"/>
    <mergeCell ref="L109:P110"/>
    <mergeCell ref="L107:P108"/>
    <mergeCell ref="Q113:S113"/>
    <mergeCell ref="Q109:S109"/>
    <mergeCell ref="Q110:S110"/>
    <mergeCell ref="Q107:S107"/>
    <mergeCell ref="Q108:S108"/>
    <mergeCell ref="A1:E2"/>
    <mergeCell ref="C14:D14"/>
    <mergeCell ref="D6:E6"/>
    <mergeCell ref="D7:E7"/>
    <mergeCell ref="B9:C9"/>
    <mergeCell ref="B6:C6"/>
    <mergeCell ref="B7:C7"/>
    <mergeCell ref="D8:E8"/>
    <mergeCell ref="B8:C8"/>
    <mergeCell ref="B12:D12"/>
    <mergeCell ref="B3:E3"/>
    <mergeCell ref="C13:D13"/>
    <mergeCell ref="A47:A76"/>
    <mergeCell ref="A77:B103"/>
    <mergeCell ref="C17:D17"/>
    <mergeCell ref="C18:D18"/>
    <mergeCell ref="C46:D46"/>
    <mergeCell ref="C22:D22"/>
    <mergeCell ref="C28:D28"/>
    <mergeCell ref="C19:D19"/>
    <mergeCell ref="C21:D21"/>
    <mergeCell ref="C20:D20"/>
    <mergeCell ref="C29:D29"/>
    <mergeCell ref="A43:E44"/>
    <mergeCell ref="B53:B76"/>
    <mergeCell ref="B47:B52"/>
    <mergeCell ref="C15:D15"/>
    <mergeCell ref="C30:D30"/>
    <mergeCell ref="C34:D34"/>
    <mergeCell ref="B36:D36"/>
    <mergeCell ref="B37:D37"/>
    <mergeCell ref="C25:D25"/>
    <mergeCell ref="C16:D16"/>
    <mergeCell ref="C27:D27"/>
    <mergeCell ref="C23:D23"/>
    <mergeCell ref="C26:D26"/>
    <mergeCell ref="C24:D24"/>
    <mergeCell ref="C31:D31"/>
    <mergeCell ref="C32:D32"/>
    <mergeCell ref="C33:D33"/>
    <mergeCell ref="J20:K20"/>
    <mergeCell ref="J19:K19"/>
    <mergeCell ref="J22:K22"/>
    <mergeCell ref="T45:Z45"/>
    <mergeCell ref="M45:R45"/>
    <mergeCell ref="T44:Z44"/>
    <mergeCell ref="M44:R44"/>
    <mergeCell ref="F44:K44"/>
    <mergeCell ref="F45:K45"/>
    <mergeCell ref="G28:H28"/>
  </mergeCells>
  <phoneticPr fontId="4"/>
  <dataValidations count="6">
    <dataValidation type="whole" allowBlank="1" showInputMessage="1" showErrorMessage="1" errorTitle="入力規則" error="整数を入力して下さい。" promptTitle="整数を入力して下さい。" sqref="E14 E23:E24" xr:uid="{00000000-0002-0000-0200-000000000000}">
      <formula1>1</formula1>
      <formula2>1000</formula2>
    </dataValidation>
    <dataValidation type="list" allowBlank="1" showInputMessage="1" showErrorMessage="1" errorTitle="入力規則" error="整数を入力して下さい。" promptTitle="整数を入力して下さい。" sqref="E21" xr:uid="{00000000-0002-0000-0200-000001000000}">
      <formula1>"1,1.2,1.5,2"</formula1>
    </dataValidation>
    <dataValidation type="list" allowBlank="1" showInputMessage="1" showErrorMessage="1" errorTitle="入力規則" error="整数を入力して下さい。" promptTitle="整数を入力して下さい。" sqref="E20 E15" xr:uid="{00000000-0002-0000-0200-000002000000}">
      <formula1>"1,2"</formula1>
    </dataValidation>
    <dataValidation type="list" allowBlank="1" showInputMessage="1" showErrorMessage="1" errorTitle="入力規則" error="整数を入力して下さい。" promptTitle="整数を入力して下さい。" sqref="E22" xr:uid="{00000000-0002-0000-0200-000003000000}">
      <formula1>"1,1.2"</formula1>
    </dataValidation>
    <dataValidation type="list" allowBlank="1" showInputMessage="1" showErrorMessage="1" errorTitle="入力規則" error="整数を入力して下さい。" promptTitle="整数を入力して下さい。" sqref="E16:E19 E25 E32:E34" xr:uid="{00000000-0002-0000-0200-000004000000}">
      <formula1>"有,無"</formula1>
    </dataValidation>
    <dataValidation type="list" allowBlank="1" showInputMessage="1" showErrorMessage="1" errorTitle="入力規則" error="整数を入力して下さい。" promptTitle="整数を入力して下さい。" sqref="E13" xr:uid="{00000000-0002-0000-0200-000005000000}">
      <formula1>"1,1.5"</formula1>
    </dataValidation>
  </dataValidations>
  <pageMargins left="0.23622047244094491" right="0.15748031496062992" top="0.31496062992125984" bottom="0.15748031496062992" header="0.15748031496062992" footer="0.15748031496062992"/>
  <pageSetup paperSize="9" scale="50" orientation="landscape" cellComments="asDisplayed" r:id="rId2"/>
  <headerFooter>
    <oddFooter>&amp;R第5版（令和6（2024）年9月2日施行）</oddFooter>
  </headerFooter>
  <rowBreaks count="1" manualBreakCount="1">
    <brk id="42" max="26" man="1"/>
  </rowBreaks>
  <ignoredErrors>
    <ignoredError sqref="W109:W110 N55" formula="1"/>
  </ignoredErrors>
  <drawing r:id="rId3"/>
  <legacyDrawing r:id="rId4"/>
  <extLst>
    <ext xmlns:mx="http://schemas.microsoft.com/office/mac/excel/2008/main" uri="http://schemas.microsoft.com/office/mac/excel/2008/main">
      <mx:PLV Mode="1"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治験等経費算出表①</vt:lpstr>
      <vt:lpstr>治験等経費算出表②</vt:lpstr>
      <vt:lpstr>参考；詳細内訳積算表（計算式）</vt:lpstr>
      <vt:lpstr>'参考；詳細内訳積算表（計算式）'!Print_Area</vt:lpstr>
      <vt:lpstr>治験等経費算出表①!Print_Area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武井 順平</dc:creator>
  <cp:lastModifiedBy>明子 笠川</cp:lastModifiedBy>
  <cp:lastPrinted>2024-09-11T01:19:31Z</cp:lastPrinted>
  <dcterms:created xsi:type="dcterms:W3CDTF">2007-08-03T07:51:24Z</dcterms:created>
  <dcterms:modified xsi:type="dcterms:W3CDTF">2024-09-12T00:21:49Z</dcterms:modified>
</cp:coreProperties>
</file>