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ホームページ更新データ\提出済み変更依頼書\20260316\掲載資料①②③\②\"/>
    </mc:Choice>
  </mc:AlternateContent>
  <xr:revisionPtr revIDLastSave="0" documentId="13_ncr:1_{1EAA542B-A47B-42A2-8A72-4205F329947A}" xr6:coauthVersionLast="47" xr6:coauthVersionMax="47" xr10:uidLastSave="{00000000-0000-0000-0000-000000000000}"/>
  <workbookProtection workbookAlgorithmName="SHA-512" workbookHashValue="iJuCAozRRoueP2zw4B7ZNvEHc0tD2nfSIr10NKS3WC7MMQzZYX60qHazGCmgEgq2FUyonnokOMYcvlw7Um+5/A==" workbookSaltValue="IwMKmf6sYv77FmW+1cVtIw==" workbookSpinCount="100000" lockStructure="1"/>
  <bookViews>
    <workbookView xWindow="-108" yWindow="-108" windowWidth="23256" windowHeight="12456" activeTab="2" xr2:uid="{E053ABDE-E568-4074-8AB7-59E1A0950FE2}"/>
  </bookViews>
  <sheets>
    <sheet name="固定費係数入力シート" sheetId="3" r:id="rId1"/>
    <sheet name="変動費係数入力シート" sheetId="4" r:id="rId2"/>
    <sheet name="治験等費用算定表" sheetId="7" r:id="rId3"/>
    <sheet name="計算シート" sheetId="6" r:id="rId4"/>
  </sheets>
  <definedNames>
    <definedName name="_xlnm.Print_Area" localSheetId="3">計算シート!$B$1:$Y$176</definedName>
    <definedName name="_xlnm.Print_Area" localSheetId="0">固定費係数入力シート!$B$1:$Y$35</definedName>
    <definedName name="_xlnm.Print_Area" localSheetId="2">治験等費用算定表!$B$1:$S$53</definedName>
    <definedName name="_xlnm.Print_Area" localSheetId="1">変動費係数入力シート!$B$1:$X$74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7" l="1"/>
  <c r="C46" i="7"/>
  <c r="G1" i="4" l="1"/>
  <c r="D9" i="6" l="1"/>
  <c r="D8" i="6"/>
  <c r="D10" i="4"/>
  <c r="D10" i="6" s="1"/>
  <c r="R128" i="6" s="1"/>
  <c r="G37" i="6"/>
  <c r="U128" i="6"/>
  <c r="V128" i="6"/>
  <c r="W128" i="6"/>
  <c r="X128" i="6"/>
  <c r="U175" i="6"/>
  <c r="V175" i="6"/>
  <c r="W175" i="6"/>
  <c r="T175" i="6"/>
  <c r="S175" i="6"/>
  <c r="U174" i="6"/>
  <c r="V174" i="6"/>
  <c r="W174" i="6"/>
  <c r="T174" i="6"/>
  <c r="S174" i="6"/>
  <c r="U173" i="6"/>
  <c r="V173" i="6"/>
  <c r="W173" i="6"/>
  <c r="T173" i="6"/>
  <c r="S173" i="6"/>
  <c r="U172" i="6"/>
  <c r="V172" i="6"/>
  <c r="W172" i="6"/>
  <c r="X172" i="6"/>
  <c r="U171" i="6"/>
  <c r="V171" i="6"/>
  <c r="W171" i="6"/>
  <c r="X171" i="6"/>
  <c r="U170" i="6"/>
  <c r="V170" i="6"/>
  <c r="W170" i="6"/>
  <c r="X170" i="6"/>
  <c r="U169" i="6"/>
  <c r="V169" i="6"/>
  <c r="W169" i="6"/>
  <c r="X169" i="6"/>
  <c r="U168" i="6"/>
  <c r="V168" i="6"/>
  <c r="W168" i="6"/>
  <c r="X168" i="6"/>
  <c r="U167" i="6"/>
  <c r="V167" i="6"/>
  <c r="X167" i="6"/>
  <c r="V166" i="6"/>
  <c r="W166" i="6"/>
  <c r="X166" i="6"/>
  <c r="T166" i="6"/>
  <c r="S166" i="6"/>
  <c r="V165" i="6"/>
  <c r="W165" i="6"/>
  <c r="X165" i="6"/>
  <c r="T165" i="6"/>
  <c r="S165" i="6"/>
  <c r="U164" i="6"/>
  <c r="V164" i="6"/>
  <c r="X164" i="6"/>
  <c r="U163" i="6"/>
  <c r="V163" i="6"/>
  <c r="X163" i="6"/>
  <c r="U162" i="6"/>
  <c r="V162" i="6"/>
  <c r="X162" i="6"/>
  <c r="U161" i="6"/>
  <c r="V161" i="6"/>
  <c r="W161" i="6"/>
  <c r="X161" i="6"/>
  <c r="U160" i="6"/>
  <c r="W160" i="6"/>
  <c r="X160" i="6"/>
  <c r="U159" i="6"/>
  <c r="V159" i="6"/>
  <c r="W159" i="6"/>
  <c r="X159" i="6"/>
  <c r="U158" i="6"/>
  <c r="V158" i="6"/>
  <c r="W158" i="6"/>
  <c r="X158" i="6"/>
  <c r="U157" i="6"/>
  <c r="V157" i="6"/>
  <c r="W157" i="6"/>
  <c r="X157" i="6"/>
  <c r="X156" i="6"/>
  <c r="S156" i="6"/>
  <c r="U155" i="6"/>
  <c r="V155" i="6"/>
  <c r="W155" i="6"/>
  <c r="X155" i="6"/>
  <c r="U154" i="6"/>
  <c r="W154" i="6"/>
  <c r="X154" i="6"/>
  <c r="S154" i="6"/>
  <c r="U153" i="6"/>
  <c r="V153" i="6"/>
  <c r="W153" i="6"/>
  <c r="X153" i="6"/>
  <c r="U152" i="6"/>
  <c r="V152" i="6"/>
  <c r="W152" i="6"/>
  <c r="X152" i="6"/>
  <c r="T152" i="6"/>
  <c r="S151" i="6"/>
  <c r="U151" i="6"/>
  <c r="V151" i="6"/>
  <c r="X151" i="6"/>
  <c r="U150" i="6"/>
  <c r="V150" i="6"/>
  <c r="X150" i="6"/>
  <c r="U149" i="6"/>
  <c r="V149" i="6"/>
  <c r="X149" i="6"/>
  <c r="U148" i="6"/>
  <c r="V148" i="6"/>
  <c r="X148" i="6"/>
  <c r="S148" i="6"/>
  <c r="U147" i="6"/>
  <c r="W147" i="6"/>
  <c r="X147" i="6"/>
  <c r="S147" i="6"/>
  <c r="U146" i="6"/>
  <c r="W146" i="6"/>
  <c r="X146" i="6"/>
  <c r="S146" i="6"/>
  <c r="U145" i="6"/>
  <c r="V145" i="6"/>
  <c r="W145" i="6"/>
  <c r="X145" i="6"/>
  <c r="U144" i="6"/>
  <c r="V144" i="6"/>
  <c r="W144" i="6"/>
  <c r="X144" i="6"/>
  <c r="T144" i="6"/>
  <c r="U143" i="6"/>
  <c r="V143" i="6"/>
  <c r="W143" i="6"/>
  <c r="X143" i="6"/>
  <c r="T143" i="6"/>
  <c r="U142" i="6"/>
  <c r="V142" i="6"/>
  <c r="W142" i="6"/>
  <c r="X142" i="6"/>
  <c r="U141" i="6"/>
  <c r="V141" i="6"/>
  <c r="W141" i="6"/>
  <c r="X141" i="6"/>
  <c r="S141" i="6"/>
  <c r="U140" i="6"/>
  <c r="V140" i="6"/>
  <c r="W140" i="6"/>
  <c r="X140" i="6"/>
  <c r="U139" i="6"/>
  <c r="V139" i="6"/>
  <c r="W139" i="6"/>
  <c r="X139" i="6"/>
  <c r="T139" i="6"/>
  <c r="S139" i="6"/>
  <c r="U138" i="6"/>
  <c r="V138" i="6"/>
  <c r="W138" i="6"/>
  <c r="X138" i="6"/>
  <c r="T138" i="6"/>
  <c r="S138" i="6"/>
  <c r="U137" i="6"/>
  <c r="V137" i="6"/>
  <c r="W137" i="6"/>
  <c r="X137" i="6"/>
  <c r="U136" i="6"/>
  <c r="V136" i="6"/>
  <c r="W136" i="6"/>
  <c r="X136" i="6"/>
  <c r="S136" i="6"/>
  <c r="V135" i="6"/>
  <c r="W135" i="6"/>
  <c r="X135" i="6"/>
  <c r="T135" i="6"/>
  <c r="S135" i="6"/>
  <c r="U134" i="6"/>
  <c r="V134" i="6"/>
  <c r="W134" i="6"/>
  <c r="T134" i="6"/>
  <c r="S134" i="6"/>
  <c r="U133" i="6"/>
  <c r="V133" i="6"/>
  <c r="W133" i="6"/>
  <c r="T133" i="6"/>
  <c r="S133" i="6"/>
  <c r="U132" i="6"/>
  <c r="V132" i="6"/>
  <c r="W132" i="6"/>
  <c r="T132" i="6"/>
  <c r="S132" i="6"/>
  <c r="U131" i="6"/>
  <c r="V131" i="6"/>
  <c r="X131" i="6"/>
  <c r="T131" i="6"/>
  <c r="S131" i="6"/>
  <c r="V130" i="6"/>
  <c r="W130" i="6"/>
  <c r="X130" i="6"/>
  <c r="T130" i="6"/>
  <c r="S130" i="6"/>
  <c r="V129" i="6"/>
  <c r="W129" i="6"/>
  <c r="X129" i="6"/>
  <c r="T129" i="6"/>
  <c r="S129" i="6"/>
  <c r="U127" i="6"/>
  <c r="V127" i="6"/>
  <c r="W127" i="6"/>
  <c r="U126" i="6"/>
  <c r="V126" i="6"/>
  <c r="W126" i="6"/>
  <c r="U125" i="6"/>
  <c r="V125" i="6"/>
  <c r="W125" i="6"/>
  <c r="U124" i="6"/>
  <c r="V124" i="6"/>
  <c r="W124" i="6"/>
  <c r="S124" i="6"/>
  <c r="V123" i="6"/>
  <c r="W123" i="6"/>
  <c r="X123" i="6"/>
  <c r="T123" i="6"/>
  <c r="S123" i="6"/>
  <c r="V121" i="6"/>
  <c r="W121" i="6"/>
  <c r="X121" i="6"/>
  <c r="S121" i="6"/>
  <c r="V120" i="6"/>
  <c r="W120" i="6"/>
  <c r="X120" i="6"/>
  <c r="T120" i="6"/>
  <c r="S120" i="6"/>
  <c r="U119" i="6"/>
  <c r="V119" i="6"/>
  <c r="W119" i="6"/>
  <c r="X119" i="6"/>
  <c r="T119" i="6"/>
  <c r="S119" i="6"/>
  <c r="V117" i="6"/>
  <c r="X117" i="6"/>
  <c r="V118" i="6"/>
  <c r="W118" i="6"/>
  <c r="X118" i="6"/>
  <c r="U116" i="6"/>
  <c r="V116" i="6"/>
  <c r="W116" i="6"/>
  <c r="X116" i="6"/>
  <c r="S116" i="6"/>
  <c r="V115" i="6"/>
  <c r="W115" i="6"/>
  <c r="X115" i="6"/>
  <c r="U114" i="6"/>
  <c r="V114" i="6"/>
  <c r="W114" i="6"/>
  <c r="X114" i="6"/>
  <c r="S114" i="6"/>
  <c r="U113" i="6"/>
  <c r="V113" i="6"/>
  <c r="W113" i="6"/>
  <c r="U112" i="6"/>
  <c r="V112" i="6"/>
  <c r="W112" i="6"/>
  <c r="X112" i="6"/>
  <c r="U111" i="6"/>
  <c r="V111" i="6"/>
  <c r="W111" i="6"/>
  <c r="X111" i="6"/>
  <c r="S111" i="6"/>
  <c r="T111" i="6"/>
  <c r="U110" i="6"/>
  <c r="V110" i="6"/>
  <c r="W110" i="6"/>
  <c r="X110" i="6"/>
  <c r="S110" i="6"/>
  <c r="T110" i="6"/>
  <c r="U109" i="6"/>
  <c r="V109" i="6"/>
  <c r="W109" i="6"/>
  <c r="U108" i="6"/>
  <c r="V108" i="6"/>
  <c r="W108" i="6"/>
  <c r="U107" i="6"/>
  <c r="V107" i="6"/>
  <c r="W107" i="6"/>
  <c r="X107" i="6"/>
  <c r="U106" i="6"/>
  <c r="V106" i="6"/>
  <c r="W106" i="6"/>
  <c r="X122" i="6"/>
  <c r="X108" i="6"/>
  <c r="X106" i="6"/>
  <c r="W122" i="6"/>
  <c r="V122" i="6"/>
  <c r="U122" i="6"/>
  <c r="U121" i="6"/>
  <c r="T171" i="6"/>
  <c r="T142" i="6"/>
  <c r="T141" i="6"/>
  <c r="T137" i="6"/>
  <c r="T136" i="6"/>
  <c r="T122" i="6"/>
  <c r="T121" i="6"/>
  <c r="T114" i="6"/>
  <c r="T112" i="6"/>
  <c r="T108" i="6"/>
  <c r="T107" i="6"/>
  <c r="T106" i="6"/>
  <c r="S171" i="6"/>
  <c r="S143" i="6"/>
  <c r="S142" i="6"/>
  <c r="S137" i="6"/>
  <c r="S122" i="6"/>
  <c r="S112" i="6"/>
  <c r="S108" i="6"/>
  <c r="S107" i="6"/>
  <c r="S106" i="6"/>
  <c r="F12" i="7"/>
  <c r="D12" i="7"/>
  <c r="D10" i="7"/>
  <c r="D5" i="4"/>
  <c r="D7" i="7"/>
  <c r="D5" i="7"/>
  <c r="I1" i="7"/>
  <c r="I2" i="7"/>
  <c r="D11" i="7" l="1"/>
  <c r="AB140" i="6"/>
  <c r="AI140" i="6" s="1"/>
  <c r="O25" i="7" s="1"/>
  <c r="AE140" i="6"/>
  <c r="AL140" i="6" s="1"/>
  <c r="AD140" i="6"/>
  <c r="AK140" i="6" s="1"/>
  <c r="Q25" i="7" s="1"/>
  <c r="AC140" i="6"/>
  <c r="AJ140" i="6" s="1"/>
  <c r="P25" i="7" s="1"/>
  <c r="AD106" i="6"/>
  <c r="AK106" i="6" s="1"/>
  <c r="Q18" i="7" s="1"/>
  <c r="AC106" i="6"/>
  <c r="AJ106" i="6" s="1"/>
  <c r="P18" i="7" s="1"/>
  <c r="Y141" i="6"/>
  <c r="Y139" i="6"/>
  <c r="Y138" i="6"/>
  <c r="Y136" i="6"/>
  <c r="G14" i="6"/>
  <c r="G40" i="6"/>
  <c r="G39" i="6"/>
  <c r="G25" i="6"/>
  <c r="R113" i="6" s="1"/>
  <c r="X113" i="6" s="1"/>
  <c r="G96" i="6"/>
  <c r="G95" i="6"/>
  <c r="H78" i="6"/>
  <c r="Q167" i="6" s="1"/>
  <c r="W167" i="6" s="1"/>
  <c r="H77" i="6"/>
  <c r="N167" i="6" s="1"/>
  <c r="T167" i="6" s="1"/>
  <c r="H76" i="6"/>
  <c r="M167" i="6" s="1"/>
  <c r="S167" i="6" s="1"/>
  <c r="G73" i="6"/>
  <c r="M157" i="6" s="1"/>
  <c r="S157" i="6" s="1"/>
  <c r="G70" i="6"/>
  <c r="N145" i="6" s="1"/>
  <c r="T145" i="6" s="1"/>
  <c r="G67" i="6"/>
  <c r="N159" i="6" s="1"/>
  <c r="T159" i="6" s="1"/>
  <c r="G64" i="6"/>
  <c r="N158" i="6" s="1"/>
  <c r="T158" i="6" s="1"/>
  <c r="G61" i="6"/>
  <c r="M152" i="6" s="1"/>
  <c r="G58" i="6"/>
  <c r="Q150" i="6" s="1"/>
  <c r="W150" i="6" s="1"/>
  <c r="G55" i="6"/>
  <c r="Q151" i="6" s="1"/>
  <c r="W151" i="6" s="1"/>
  <c r="G53" i="6"/>
  <c r="G51" i="6"/>
  <c r="N148" i="6" s="1"/>
  <c r="T148" i="6" s="1"/>
  <c r="G49" i="6"/>
  <c r="G47" i="6"/>
  <c r="G45" i="6"/>
  <c r="G43" i="6"/>
  <c r="G42" i="6"/>
  <c r="P160" i="6" s="1"/>
  <c r="V160" i="6" s="1"/>
  <c r="G41" i="6"/>
  <c r="N172" i="6" s="1"/>
  <c r="T172" i="6" s="1"/>
  <c r="G38" i="6"/>
  <c r="H31" i="6"/>
  <c r="O115" i="6" s="1"/>
  <c r="U115" i="6" s="1"/>
  <c r="H30" i="6"/>
  <c r="N115" i="6" s="1"/>
  <c r="T115" i="6" s="1"/>
  <c r="H29" i="6"/>
  <c r="M115" i="6" s="1"/>
  <c r="S115" i="6" s="1"/>
  <c r="G20" i="6"/>
  <c r="G24" i="6"/>
  <c r="G23" i="6"/>
  <c r="G22" i="6"/>
  <c r="G18" i="6"/>
  <c r="G16" i="6"/>
  <c r="O117" i="6" s="1"/>
  <c r="U117" i="6" s="1"/>
  <c r="G32" i="6"/>
  <c r="D11" i="6"/>
  <c r="D7" i="6"/>
  <c r="D6" i="6"/>
  <c r="D5" i="6"/>
  <c r="Y111" i="6"/>
  <c r="Y110" i="6"/>
  <c r="I165" i="6"/>
  <c r="C48" i="7" l="1"/>
  <c r="N113" i="6"/>
  <c r="T113" i="6" s="1"/>
  <c r="O130" i="6"/>
  <c r="O120" i="6"/>
  <c r="U120" i="6" s="1"/>
  <c r="Y120" i="6" s="1"/>
  <c r="O129" i="6"/>
  <c r="O135" i="6"/>
  <c r="U135" i="6" s="1"/>
  <c r="N155" i="6"/>
  <c r="M169" i="6"/>
  <c r="S169" i="6" s="1"/>
  <c r="M155" i="6"/>
  <c r="S155" i="6" s="1"/>
  <c r="N169" i="6"/>
  <c r="T169" i="6" s="1"/>
  <c r="M118" i="6"/>
  <c r="S118" i="6" s="1"/>
  <c r="O123" i="6"/>
  <c r="U123" i="6" s="1"/>
  <c r="O166" i="6"/>
  <c r="U166" i="6" s="1"/>
  <c r="Y166" i="6" s="1"/>
  <c r="S152" i="6"/>
  <c r="Y152" i="6" s="1"/>
  <c r="R132" i="6"/>
  <c r="X132" i="6" s="1"/>
  <c r="Y132" i="6" s="1"/>
  <c r="R25" i="7"/>
  <c r="AB106" i="6"/>
  <c r="AC114" i="6"/>
  <c r="Y167" i="6"/>
  <c r="N146" i="6"/>
  <c r="T146" i="6" s="1"/>
  <c r="Q156" i="6"/>
  <c r="W156" i="6" s="1"/>
  <c r="M161" i="6"/>
  <c r="S161" i="6" s="1"/>
  <c r="N170" i="6"/>
  <c r="T170" i="6" s="1"/>
  <c r="M168" i="6"/>
  <c r="S168" i="6" s="1"/>
  <c r="P146" i="6"/>
  <c r="V146" i="6" s="1"/>
  <c r="M140" i="6"/>
  <c r="S140" i="6" s="1"/>
  <c r="P147" i="6"/>
  <c r="V147" i="6" s="1"/>
  <c r="N161" i="6"/>
  <c r="T161" i="6" s="1"/>
  <c r="N168" i="6"/>
  <c r="T168" i="6" s="1"/>
  <c r="N140" i="6"/>
  <c r="T140" i="6" s="1"/>
  <c r="O165" i="6"/>
  <c r="U165" i="6" s="1"/>
  <c r="R173" i="6"/>
  <c r="X173" i="6" s="1"/>
  <c r="Q149" i="6"/>
  <c r="W149" i="6" s="1"/>
  <c r="M153" i="6"/>
  <c r="S153" i="6" s="1"/>
  <c r="N156" i="6"/>
  <c r="T156" i="6" s="1"/>
  <c r="M158" i="6"/>
  <c r="R174" i="6"/>
  <c r="X174" i="6" s="1"/>
  <c r="N157" i="6"/>
  <c r="N153" i="6"/>
  <c r="T153" i="6" s="1"/>
  <c r="O156" i="6"/>
  <c r="U156" i="6" s="1"/>
  <c r="R175" i="6"/>
  <c r="X175" i="6" s="1"/>
  <c r="P156" i="6"/>
  <c r="V156" i="6" s="1"/>
  <c r="M170" i="6"/>
  <c r="S170" i="6" s="1"/>
  <c r="N154" i="6"/>
  <c r="T154" i="6" s="1"/>
  <c r="M159" i="6"/>
  <c r="M172" i="6"/>
  <c r="M144" i="6"/>
  <c r="P154" i="6"/>
  <c r="V154" i="6" s="1"/>
  <c r="Y121" i="6"/>
  <c r="N150" i="6"/>
  <c r="T150" i="6" s="1"/>
  <c r="M160" i="6"/>
  <c r="S160" i="6" s="1"/>
  <c r="N160" i="6"/>
  <c r="T160" i="6" s="1"/>
  <c r="N147" i="6"/>
  <c r="T147" i="6" s="1"/>
  <c r="M145" i="6"/>
  <c r="M150" i="6"/>
  <c r="S150" i="6" s="1"/>
  <c r="Q148" i="6"/>
  <c r="W148" i="6" s="1"/>
  <c r="N149" i="6"/>
  <c r="T149" i="6" s="1"/>
  <c r="N151" i="6"/>
  <c r="M149" i="6"/>
  <c r="S149" i="6" s="1"/>
  <c r="Y143" i="6"/>
  <c r="Y112" i="6"/>
  <c r="M109" i="6"/>
  <c r="S109" i="6" s="1"/>
  <c r="M125" i="6"/>
  <c r="S125" i="6" s="1"/>
  <c r="N109" i="6"/>
  <c r="N117" i="6"/>
  <c r="T117" i="6" s="1"/>
  <c r="M128" i="6"/>
  <c r="S128" i="6" s="1"/>
  <c r="R109" i="6"/>
  <c r="Q117" i="6"/>
  <c r="W117" i="6" s="1"/>
  <c r="M127" i="6"/>
  <c r="S127" i="6" s="1"/>
  <c r="N124" i="6"/>
  <c r="T124" i="6" s="1"/>
  <c r="N118" i="6"/>
  <c r="T118" i="6" s="1"/>
  <c r="O118" i="6"/>
  <c r="U118" i="6" s="1"/>
  <c r="M113" i="6"/>
  <c r="M117" i="6"/>
  <c r="S117" i="6" s="1"/>
  <c r="Y115" i="6"/>
  <c r="Y137" i="6"/>
  <c r="Y107" i="6"/>
  <c r="Y171" i="6"/>
  <c r="Y119" i="6"/>
  <c r="Y122" i="6"/>
  <c r="Y142" i="6"/>
  <c r="Y108" i="6"/>
  <c r="Y114" i="6"/>
  <c r="Y106" i="6"/>
  <c r="N127" i="6" l="1"/>
  <c r="T127" i="6" s="1"/>
  <c r="R124" i="6"/>
  <c r="X124" i="6" s="1"/>
  <c r="Y124" i="6" s="1"/>
  <c r="AJ114" i="6"/>
  <c r="P19" i="7" s="1"/>
  <c r="P20" i="7" s="1"/>
  <c r="P17" i="7" s="1"/>
  <c r="AI106" i="6"/>
  <c r="O18" i="7" s="1"/>
  <c r="N126" i="6"/>
  <c r="T126" i="6" s="1"/>
  <c r="Q131" i="6"/>
  <c r="W131" i="6" s="1"/>
  <c r="U129" i="6"/>
  <c r="N128" i="6"/>
  <c r="T128" i="6" s="1"/>
  <c r="Y128" i="6" s="1"/>
  <c r="M126" i="6"/>
  <c r="S126" i="6" s="1"/>
  <c r="Z114" i="6" s="1"/>
  <c r="R125" i="6"/>
  <c r="X125" i="6" s="1"/>
  <c r="R134" i="6"/>
  <c r="R133" i="6"/>
  <c r="X133" i="6" s="1"/>
  <c r="Y133" i="6" s="1"/>
  <c r="R126" i="6"/>
  <c r="X126" i="6" s="1"/>
  <c r="N116" i="6"/>
  <c r="T116" i="6" s="1"/>
  <c r="Y116" i="6" s="1"/>
  <c r="N125" i="6"/>
  <c r="T125" i="6" s="1"/>
  <c r="R127" i="6"/>
  <c r="X127" i="6" s="1"/>
  <c r="Y165" i="6"/>
  <c r="Y175" i="6"/>
  <c r="T151" i="6"/>
  <c r="Y151" i="6" s="1"/>
  <c r="S172" i="6"/>
  <c r="Y172" i="6" s="1"/>
  <c r="S158" i="6"/>
  <c r="Y158" i="6" s="1"/>
  <c r="T155" i="6"/>
  <c r="Y155" i="6" s="1"/>
  <c r="S144" i="6"/>
  <c r="Y144" i="6" s="1"/>
  <c r="Y174" i="6"/>
  <c r="S145" i="6"/>
  <c r="Y145" i="6" s="1"/>
  <c r="T157" i="6"/>
  <c r="Y157" i="6" s="1"/>
  <c r="X109" i="6"/>
  <c r="AE106" i="6" s="1"/>
  <c r="AL106" i="6" s="1"/>
  <c r="R18" i="7" s="1"/>
  <c r="Y123" i="6"/>
  <c r="S113" i="6"/>
  <c r="Y113" i="6" s="1"/>
  <c r="T109" i="6"/>
  <c r="Y135" i="6"/>
  <c r="S159" i="6"/>
  <c r="Y159" i="6" s="1"/>
  <c r="AA140" i="6"/>
  <c r="Z140" i="6"/>
  <c r="AG140" i="6" s="1"/>
  <c r="Y170" i="6"/>
  <c r="AE144" i="6"/>
  <c r="AB144" i="6"/>
  <c r="Y149" i="6"/>
  <c r="Y146" i="6"/>
  <c r="AC144" i="6"/>
  <c r="Y173" i="6"/>
  <c r="Y161" i="6"/>
  <c r="Y150" i="6"/>
  <c r="Y153" i="6"/>
  <c r="Y140" i="6"/>
  <c r="Y156" i="6"/>
  <c r="Y147" i="6"/>
  <c r="Y160" i="6"/>
  <c r="Y117" i="6"/>
  <c r="Y118" i="6"/>
  <c r="Y168" i="6"/>
  <c r="Y169" i="6"/>
  <c r="Y154" i="6"/>
  <c r="Y148" i="6"/>
  <c r="Y127" i="6" l="1"/>
  <c r="Y125" i="6"/>
  <c r="Z106" i="6"/>
  <c r="U130" i="6"/>
  <c r="Y130" i="6" s="1"/>
  <c r="X134" i="6"/>
  <c r="Y134" i="6" s="1"/>
  <c r="AD114" i="6"/>
  <c r="AK114" i="6" s="1"/>
  <c r="Q19" i="7" s="1"/>
  <c r="Q20" i="7" s="1"/>
  <c r="Q17" i="7" s="1"/>
  <c r="Y131" i="6"/>
  <c r="Y109" i="6"/>
  <c r="AJ144" i="6"/>
  <c r="P26" i="7" s="1"/>
  <c r="P27" i="7" s="1"/>
  <c r="AI144" i="6"/>
  <c r="O26" i="7" s="1"/>
  <c r="O27" i="7" s="1"/>
  <c r="AL144" i="6"/>
  <c r="R26" i="7" s="1"/>
  <c r="R27" i="7" s="1"/>
  <c r="AH140" i="6"/>
  <c r="N25" i="7" s="1"/>
  <c r="AA114" i="6"/>
  <c r="AH114" i="6" s="1"/>
  <c r="N19" i="7" s="1"/>
  <c r="N20" i="7" s="1"/>
  <c r="Y129" i="6"/>
  <c r="AG114" i="6"/>
  <c r="M19" i="7" s="1"/>
  <c r="M20" i="7" s="1"/>
  <c r="AA106" i="6"/>
  <c r="AH106" i="6" s="1"/>
  <c r="N18" i="7" s="1"/>
  <c r="AF140" i="6"/>
  <c r="M25" i="7"/>
  <c r="G2" i="4"/>
  <c r="D7" i="4"/>
  <c r="D6" i="4"/>
  <c r="H72" i="4"/>
  <c r="H93" i="6" s="1"/>
  <c r="K164" i="6" s="1"/>
  <c r="W164" i="6" s="1"/>
  <c r="H71" i="4"/>
  <c r="H92" i="6" s="1"/>
  <c r="H164" i="6" s="1"/>
  <c r="T164" i="6" s="1"/>
  <c r="H70" i="4"/>
  <c r="H91" i="6" s="1"/>
  <c r="G164" i="6" s="1"/>
  <c r="S164" i="6" s="1"/>
  <c r="H67" i="4"/>
  <c r="H88" i="6" s="1"/>
  <c r="K163" i="6" s="1"/>
  <c r="W163" i="6" s="1"/>
  <c r="H66" i="4"/>
  <c r="H87" i="6" s="1"/>
  <c r="H163" i="6" s="1"/>
  <c r="T163" i="6" s="1"/>
  <c r="H65" i="4"/>
  <c r="H86" i="6" s="1"/>
  <c r="G163" i="6" s="1"/>
  <c r="S163" i="6" s="1"/>
  <c r="H62" i="4"/>
  <c r="H83" i="6" s="1"/>
  <c r="K162" i="6" s="1"/>
  <c r="W162" i="6" s="1"/>
  <c r="H61" i="4"/>
  <c r="H82" i="6" s="1"/>
  <c r="H162" i="6" s="1"/>
  <c r="T162" i="6" s="1"/>
  <c r="H60" i="4"/>
  <c r="H81" i="6" s="1"/>
  <c r="G162" i="6" s="1"/>
  <c r="S162" i="6" s="1"/>
  <c r="AE114" i="6" l="1"/>
  <c r="AL114" i="6" s="1"/>
  <c r="R19" i="7" s="1"/>
  <c r="R20" i="7" s="1"/>
  <c r="R17" i="7" s="1"/>
  <c r="AB114" i="6"/>
  <c r="AI114" i="6" s="1"/>
  <c r="O19" i="7" s="1"/>
  <c r="O20" i="7" s="1"/>
  <c r="O17" i="7" s="1"/>
  <c r="AG106" i="6"/>
  <c r="M18" i="7" s="1"/>
  <c r="M17" i="7" s="1"/>
  <c r="AF106" i="6"/>
  <c r="AM140" i="6"/>
  <c r="N17" i="7"/>
  <c r="S25" i="7"/>
  <c r="C44" i="7" s="1"/>
  <c r="Y164" i="6"/>
  <c r="AA144" i="6"/>
  <c r="Z144" i="6"/>
  <c r="AD144" i="6"/>
  <c r="Y163" i="6"/>
  <c r="Y162" i="6"/>
  <c r="Y126" i="6"/>
  <c r="S17" i="7" l="1"/>
  <c r="AM106" i="6"/>
  <c r="F18" i="7"/>
  <c r="AM114" i="6"/>
  <c r="F20" i="7"/>
  <c r="C43" i="7" s="1"/>
  <c r="AF114" i="6"/>
  <c r="AK144" i="6"/>
  <c r="Q26" i="7" s="1"/>
  <c r="Q27" i="7" s="1"/>
  <c r="AH144" i="6"/>
  <c r="N26" i="7" s="1"/>
  <c r="N27" i="7" s="1"/>
  <c r="AG144" i="6"/>
  <c r="M26" i="7" s="1"/>
  <c r="M27" i="7" s="1"/>
  <c r="AF144" i="6"/>
  <c r="F19" i="7" l="1"/>
  <c r="F17" i="7" s="1"/>
  <c r="S27" i="7"/>
  <c r="S29" i="7" s="1"/>
  <c r="S26" i="7"/>
  <c r="AM144" i="6"/>
  <c r="M31" i="7" l="1"/>
  <c r="F25" i="7"/>
  <c r="C45" i="7" s="1"/>
  <c r="F26" i="7"/>
  <c r="C42" i="7" l="1"/>
  <c r="C47" i="7"/>
  <c r="F27" i="7"/>
  <c r="M32" i="7" s="1"/>
  <c r="N3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tc={1C8F5D4D-7B5A-4719-BD62-9A9B4E2D2FDC}</author>
    <author>tc={D7523BDF-2746-421D-BDCB-3A6FA5436946}</author>
    <author>tc={F7B64451-8E26-49AA-9B73-D3A7FA8B51E9}</author>
    <author>tc={CCB43969-A9DB-42AC-BB7A-B2601ACD63F5}</author>
    <author>tc={31EBB105-24E4-417A-867B-36D4D64E886D}</author>
    <author>tc={7B757C69-A262-4402-A80A-E3C5260AED80}</author>
    <author>tc={E743B98C-E186-446C-81F0-D52B5FD2623F}</author>
    <author>tc={244AE8A8-F651-4088-A054-3EE4FB3598D0}</author>
    <author>tc={4AB3B684-2A3D-426C-B9BB-FB2E808BFAD7}</author>
    <author>tc={B5BFF1BD-9222-4674-A6D5-453F7049EE0E}</author>
    <author>tc={AB8E07A4-E289-48F5-9DFE-9298EE54EDC5}</author>
    <author>tc={2FEF43A6-96B3-4B50-B6BA-214701AB9E7A}</author>
    <author>tc={728D4F17-F27B-43B2-B0DB-9391352C9ED8}</author>
    <author>tc={26D82E84-2B59-4AA6-AFB4-28AFD5563F5F}</author>
    <author>tc={3BCC8995-94F2-4FFF-A9A8-E4C8404A6F01}</author>
    <author>tc={18228A23-7CC0-453F-941F-D8BA195B500F}</author>
    <author>tc={47760254-24E5-4585-8494-99348A04CD71}</author>
    <author>tc={377B9EB8-0982-4D61-AADE-A71260B09599}</author>
    <author>tc={8D776AA6-AAA8-44E2-83D8-9F010395C3B6}</author>
    <author>tc={D031E3E5-E352-49D5-8828-E3214DFC8221}</author>
    <author>tc={E9FD2AF9-5D75-42DE-A5F8-1AA1A6E06FAA}</author>
    <author>tc={7D795115-4BFA-4DCC-9C75-E9C7C904DE9E}</author>
    <author>tc={9B3CDA67-0894-43CA-8B21-5EA4CD9A66B1}</author>
    <author>tc={362B558C-FC3F-43B3-A0CB-1E3451DF0DC1}</author>
    <author>tc={E4421701-FCBF-42BC-B59B-57831EBDF24D}</author>
    <author>tc={F6EDE286-9B35-4CB3-B225-B97AAA7E9822}</author>
    <author>tc={615E3BB0-526A-4BAB-9103-DD421AB06149}</author>
    <author>tc={10F476A1-98E0-4856-85A1-03EFB2C4A3FB}</author>
    <author>tc={530C09FF-8614-41BA-8583-7497B7A1DAE5}</author>
    <author>tc={A95E54B9-3EC9-4D91-B903-949F189E0B8C}</author>
    <author>tc={23C87C97-041C-402E-BF0C-FB6CE20F70AB}</author>
    <author>tc={A6701341-8A5C-43C7-B208-37F049D2052D}</author>
    <author>tc={B5371C0E-4061-4D68-A947-94629141FDB7}</author>
    <author>tc={44A0BD2F-7DEC-4439-8EE0-8AC8A322D2E3}</author>
    <author>tc={07D2AC9A-1A0C-445F-968B-D0BF122298B1}</author>
    <author>tc={223D707B-E382-4A5D-B329-9784C9FD25D7}</author>
    <author>tc={885A143C-437C-4FC7-B22F-A18256763FFA}</author>
    <author>tc={3AD3C97D-D3AE-4199-BAEB-5B69E9AEC424}</author>
    <author>tc={AFB40E05-643C-4F06-86D2-4D03A098F8B3}</author>
    <author>tc={656E1AF9-E14E-44CD-8789-FFB6B00BD156}</author>
    <author>tc={A409804C-8538-4D5F-8D6F-DB699B5E470A}</author>
    <author>tc={15CCF8E3-5EA9-4304-BB79-A024932B6705}</author>
    <author>tc={12D5DEDE-8C79-4987-A1CC-20C83D4BDB7E}</author>
    <author>tc={367476DD-A716-4AEE-8D98-768E23AA1F8D}</author>
    <author>tc={F0E9F67C-F4D3-4B5C-84E6-DBAFAD4542AA}</author>
    <author>tc={A3B09CEA-46CA-46EA-899B-ECA9DF8C816F}</author>
    <author>tc={82C5D55E-AD88-4D19-87AA-5D5FD142F32C}</author>
    <author>tc={29B8FB32-62C6-4D6F-AC35-8BBE92CBAA41}</author>
    <author>tc={1B47EBF9-1FD0-4033-B3A6-F1083C0FE69C}</author>
    <author>tc={C854A0ED-0050-4A73-BB6D-A175C6C5E21C}</author>
    <author>tc={A1474F10-CFA5-4A7A-AFEE-DB18CB7DF2C8}</author>
    <author>tc={41A9A66F-A585-4813-A782-23F1928C6FA0}</author>
    <author>tc={F812D978-A64C-4298-8CEC-5AC85A8402DC}</author>
    <author>tc={802C868B-F602-4CD0-AFF0-44785BCCE817}</author>
    <author>tc={76A69F11-33EB-4938-B895-7EA3D8D61CAB}</author>
    <author>tc={6F6305EC-1A18-4D49-B331-567DCB025728}</author>
    <author>tc={EC864E8A-73C8-4229-8850-FF2C0F73EAD0}</author>
    <author>tc={B0A3C9FE-45CC-46C2-9FAD-CB8CBA0D6127}</author>
    <author>tc={D2554F72-2E9A-4712-A2DD-3BDC236E4C4B}</author>
    <author>tc={D9B1D501-D921-401E-9F1D-70A5D5C22C3C}</author>
    <author>tc={01F78077-DF64-4471-A482-E52106E94895}</author>
    <author>tc={1FA3F182-8A52-4E07-9FEA-891BA651E965}</author>
    <author>tc={0D5CB3F0-90E3-4D94-BCC9-0A2D87BC71DA}</author>
    <author>tc={167322E2-18A1-4032-A886-12DBCDC548EF}</author>
    <author>tc={8743554E-8935-4F83-B05A-BB852E799C02}</author>
    <author>tc={D65ACD06-0281-466F-AFD1-05B0F28A4CAF}</author>
    <author>tc={48FD2DED-C94A-441C-8946-91417CA7AB1A}</author>
    <author>tc={B0B686D2-0210-420B-8BAD-08A6FC2F3CE9}</author>
    <author>tc={1F4FA9B9-AD57-4D31-9FB9-AD3CE50D280D}</author>
    <author>tc={3A2B34C7-C863-4B96-956C-800FF15618A2}</author>
    <author>tc={BE516175-ECB8-48D2-8C82-6B9E28217597}</author>
    <author>tc={A5ECCDCF-7C07-45CE-A4AA-360F4FE0B9CD}</author>
    <author>tc={7C55E9D4-936A-4534-AB8C-9EE265E9740B}</author>
    <author>tc={AAED6D36-80F3-4275-A205-E266C2AFB2FE}</author>
    <author>tc={A2E107A3-2913-4D04-B041-5A4BC5C979C0}</author>
    <author>tc={F967685B-09E9-4C2A-9CE5-8F2A5402723B}</author>
    <author>tc={5B4FDC08-1522-4425-BC48-C9C0D37ADDC8}</author>
    <author>tc={D89A26DA-1BCE-4547-B521-6D8CDE914BE3}</author>
    <author>tc={6331A9FD-6067-41A3-9EE7-F060AD572577}</author>
    <author>tc={96F8F065-F32D-446F-B13C-D261AE712862}</author>
    <author>tc={0D691632-EB84-4F7B-A650-C5502123DB82}</author>
    <author>tc={52EE3668-AFF5-433F-81C2-3681170B794D}</author>
    <author>tc={D27B2C4D-4010-45BB-BCDC-23CD516BC0D9}</author>
    <author>tc={0C495896-73A9-43B1-9AF9-69CAFEC7245E}</author>
    <author>tc={6EDA12FF-0303-48E9-BD3A-EC471C39319D}</author>
    <author>tc={EE974248-036A-4753-ACD2-B87D9E71C4E1}</author>
    <author>tc={AFF9D648-4C9B-4E0A-9334-69A966E8EDBC}</author>
    <author>tc={0A919720-6C70-4108-96BF-2A07AF24DFD5}</author>
    <author>tc={4492756E-2960-41EA-A9E5-7108647072A7}</author>
    <author>tc={360A49BF-7885-45FC-B8ED-04CC086FED54}</author>
    <author>tc={F673538E-3877-4498-BCE0-5F245EBFAA1A}</author>
  </authors>
  <commentList>
    <comment ref="Z104" authorId="0" shapeId="0" xr:uid="{1C8F5D4D-7B5A-4719-BD62-9A9B4E2D2F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・誤記訂正：直瀬→直接
・フォント変更</t>
      </text>
    </comment>
    <comment ref="M109" authorId="1" shapeId="0" xr:uid="{D7523BDF-2746-421D-BDCB-3A6FA54369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実施回数は1回。国際共同治験は1.5倍。</t>
      </text>
    </comment>
    <comment ref="N109" authorId="2" shapeId="0" xr:uid="{F7B64451-8E26-49AA-9B73-D3A7FA8B51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実施回数は1回。国際共同治験は1.5倍。</t>
      </text>
    </comment>
    <comment ref="R109" authorId="3" shapeId="0" xr:uid="{CCB43969-A9DB-42AC-BB7A-B2601ACD63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実施回数は1回。国際共同治験は1.5倍。</t>
      </text>
    </comment>
    <comment ref="M115" authorId="4" shapeId="0" xr:uid="{31EBB105-24E4-417A-867B-36D4D64E88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医師のアカウント係数。</t>
      </text>
    </comment>
    <comment ref="N115" authorId="5" shapeId="0" xr:uid="{7B757C69-A262-4402-A80A-E3C5260AED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CRCのアカウント係数。</t>
      </text>
    </comment>
    <comment ref="O115" authorId="6" shapeId="0" xr:uid="{E743B98C-E186-446C-81F0-D52B5FD262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コメディカルのアカウント係数。</t>
      </text>
    </comment>
    <comment ref="N116" authorId="7" shapeId="0" xr:uid="{244AE8A8-F651-4088-A054-3EE4FB3598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「セットアップ係数」×「1年に1回」</t>
      </text>
    </comment>
    <comment ref="M117" authorId="8" shapeId="0" xr:uid="{4AB3B684-2A3D-426C-B9BB-FB2E808BFA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医師は3名。実施回数は1回。国際共同治験は1.5倍。</t>
      </text>
    </comment>
    <comment ref="N117" authorId="9" shapeId="0" xr:uid="{B5BFF1BD-9222-4674-A6D5-453F7049EE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CRCは3名。実施回数は1回。国際共同治験は1.5倍。</t>
      </text>
    </comment>
    <comment ref="O117" authorId="10" shapeId="0" xr:uid="{AB8E07A4-E289-48F5-9DFE-9298EE54ED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薬剤師は2名。実施回数は1回。国際共同治験は1.5倍。</t>
      </text>
    </comment>
    <comment ref="Q117" authorId="11" shapeId="0" xr:uid="{2FEF43A6-96B3-4B50-B6BA-214701AB9E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検査技師は2名。実施回数は1回。国際共同治験は1.5倍。</t>
      </text>
    </comment>
    <comment ref="O123" authorId="12" shapeId="0" xr:uid="{728D4F17-F27B-43B2-B0DB-9391352C9E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受領人数(2)×治験薬提供の有無(0or1)×治験薬の温度管理方法の種類数×特殊管理の有無または機器・再生医療等製品(1or2)</t>
      </text>
    </comment>
    <comment ref="N124" authorId="13" shapeId="0" xr:uid="{26D82E84-2B59-4AA6-AFB4-28AFD5563F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R124" authorId="14" shapeId="0" xr:uid="{3BCC8995-94F2-4FFF-A9A8-E4C8404A6F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M125" authorId="15" shapeId="0" xr:uid="{18228A23-7CC0-453F-941F-D8BA195B50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契約期間中3ヵ月に1回発生することを想定する・契約期間を3で割った数値で小数点以下は切り捨てとする。</t>
      </text>
    </comment>
    <comment ref="N125" authorId="16" shapeId="0" xr:uid="{47760254-24E5-4585-8494-99348A04CD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R125" authorId="17" shapeId="0" xr:uid="{377B9EB8-0982-4D61-AADE-A71260B095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M126" authorId="18" shapeId="0" xr:uid="{8D776AA6-AAA8-44E2-83D8-9F010395C3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N126" authorId="19" shapeId="0" xr:uid="{D031E3E5-E352-49D5-8828-E3214DFC82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契約期間中1年に1回発生することを想定する・契約期間を12で割った数値で小数点以下は切り捨てとする。</t>
      </text>
    </comment>
    <comment ref="R126" authorId="20" shapeId="0" xr:uid="{E9FD2AF9-5D75-42DE-A5F8-1AA1A6E06F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契約期間中1年に1回発生することを想定する・契約期間を12で割った数値で小数点以下は切り捨てとする。</t>
      </text>
    </comment>
    <comment ref="M127" authorId="21" shapeId="0" xr:uid="{7D795115-4BFA-4DCC-9C75-E9C7C904DE9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
</t>
      </text>
    </comment>
    <comment ref="N127" authorId="22" shapeId="0" xr:uid="{9B3CDA67-0894-43CA-8B21-5EA4CD9A66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t>
      </text>
    </comment>
    <comment ref="R127" authorId="23" shapeId="0" xr:uid="{362B558C-FC3F-43B3-A0CB-1E3451DF0D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t>
      </text>
    </comment>
    <comment ref="M128" authorId="24" shapeId="0" xr:uid="{E4421701-FCBF-42BC-B59B-57831EBDF2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契約期間が1年を超える場合、7中1年に1回発生することを想定する。
契約期間を12で割った数値で小数点以下は切り捨てとする。</t>
      </text>
    </comment>
    <comment ref="N128" authorId="25" shapeId="0" xr:uid="{F6EDE286-9B35-4CB3-B225-B97AAA7E982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契約期間が1年を超える場合、7中1年に1回発生することを想定する。
契約期間を12で割った数値で小数点以下は切り捨てとする。</t>
      </text>
    </comment>
    <comment ref="R128" authorId="26" shapeId="0" xr:uid="{615E3BB0-526A-4BAB-9103-DD421AB061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契約期間が1年を超える場合、7中1年に1回発生することを想定する。
契約期間を12で割った数値で小数点以下は切り捨てとする。</t>
      </text>
    </comment>
    <comment ref="O129" authorId="27" shapeId="0" xr:uid="{10F476A1-98E0-4856-85A1-03EFB2C4A3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「契約月数-1」×治験薬提供の有無(0or1)×治験薬の温度管理方法の種類数×特殊管理の有無または治験依頼者へ温度管理記録必須の有無(1or2)</t>
      </text>
    </comment>
    <comment ref="O130" authorId="28" shapeId="0" xr:uid="{530C09FF-8614-41BA-8583-7497B7A1DAE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受領確認人数は2人とする。
実施回数は、契約期間が12カ月以下の場合、「0回」、契約期間が13カ月以上の場合、契約期間を12で割った数値から初回分（1）を引いた回数とする。（小数点以下は繰り上げ）。</t>
      </text>
    </comment>
    <comment ref="Q131" authorId="29" shapeId="0" xr:uid="{A95E54B9-3EC9-4D91-B903-949F189E0B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実施回数は「契約月数-1」とする。</t>
      </text>
    </comment>
    <comment ref="R132" authorId="30" shapeId="0" xr:uid="{23C87C97-041C-402E-BF0C-FB6CE20F70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R133" authorId="31" shapeId="0" xr:uid="{A6701341-8A5C-43C7-B208-37F049D205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R134" authorId="32" shapeId="0" xr:uid="{B5371C0E-4061-4D68-A947-94629141FDB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「契約期間÷6」。
小数点以下は切り捨て。</t>
      </text>
    </comment>
    <comment ref="O135" authorId="33" shapeId="0" xr:uid="{44A0BD2F-7DEC-4439-8EE0-8AC8A322D2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実施回数(1)×治験薬提供の有無(0or1)×治験薬の温度管理方法の種類数×特殊管理の有無または機器・再生医療等製品(1or2)</t>
      </text>
    </comment>
    <comment ref="M140" authorId="34" shapeId="0" xr:uid="{07D2AC9A-1A0C-445F-968B-D0BF122298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実施回数は1回。被験者選出項目20以上の場合、又は代諾者が必要な場合、2倍とする。</t>
      </text>
    </comment>
    <comment ref="N140" authorId="35" shapeId="0" xr:uid="{223D707B-E382-4A5D-B329-9784C9FD25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実施回数は1回。被験者選出項目20以上の場合、又は代諾者が必要な場合、2倍とする。</t>
      </text>
    </comment>
    <comment ref="M144" authorId="36" shapeId="0" xr:uid="{885A143C-437C-4FC7-B22F-A18256763FF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実施回数は「規定Visit数-1」</t>
      </text>
    </comment>
    <comment ref="M145" authorId="37" shapeId="0" xr:uid="{3AD3C97D-D3AE-4199-BAEB-5B69E9AEC4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N145" authorId="38" shapeId="0" xr:uid="{AFB40E05-643C-4F06-86D2-4D03A098F8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N146" authorId="39" shapeId="0" xr:uid="{656E1AF9-E14E-44CD-8789-FFB6B00BD1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P146" authorId="40" shapeId="0" xr:uid="{A409804C-8538-4D5F-8D6F-DB699B5E47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N147" authorId="41" shapeId="0" xr:uid="{15CCF8E3-5EA9-4304-BB79-A024932B670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P147" authorId="42" shapeId="0" xr:uid="{12D5DEDE-8C79-4987-A1CC-20C83D4BDB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M149" authorId="43" shapeId="0" xr:uid="{367476DD-A716-4AEE-8D98-768E23AA1F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N149" authorId="44" shapeId="0" xr:uid="{F0E9F67C-F4D3-4B5C-84E6-DBAFAD4542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Q149" authorId="45" shapeId="0" xr:uid="{A3B09CEA-46CA-46EA-899B-ECA9DF8C81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M150" authorId="46" shapeId="0" xr:uid="{82C5D55E-AD88-4D19-87AA-5D5FD142F32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N150" authorId="47" shapeId="0" xr:uid="{29B8FB32-62C6-4D6F-AC35-8BBE92CBAA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Q150" authorId="48" shapeId="0" xr:uid="{1B47EBF9-1FD0-4033-B3A6-F1083C0FE6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N151" authorId="49" shapeId="0" xr:uid="{C854A0ED-0050-4A73-BB6D-A175C6C5E2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Q151" authorId="50" shapeId="0" xr:uid="{A1474F10-CFA5-4A7A-AFEE-DB18CB7DF2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M152" authorId="51" shapeId="0" xr:uid="{41A9A66F-A585-4813-A782-23F1928C6F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M153" authorId="52" shapeId="0" xr:uid="{F812D978-A64C-4298-8CEC-5AC85A8402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N153" authorId="53" shapeId="0" xr:uid="{802C868B-F602-4CD0-AFF0-44785BCCE8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N154" authorId="54" shapeId="0" xr:uid="{76A69F11-33EB-4938-B895-7EA3D8D61C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実施回数×外来・入院区分（入院の場合は1.2倍）×被験者年齢（被験者の最低年齢が2歳未満の場合は2倍、2～5歳の場合は1.5倍、6～11歳の場合は1.2倍）×投与経路（内用・外用以外は1.2倍）</t>
      </text>
    </comment>
    <comment ref="P154" authorId="55" shapeId="0" xr:uid="{6F6305EC-1A18-4D49-B331-567DCB02572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実施回数×外来・入院区分（入院の場合は1.2倍）×被験者年齢（被験者の最低年齢が2歳未満の場合は2倍、2～5歳の場合は1.5倍、6～11歳の場合は1.2倍）×投与経路（内用・外用以外は1.2倍）</t>
      </text>
    </comment>
    <comment ref="M155" authorId="56" shapeId="0" xr:uid="{EC864E8A-73C8-4229-8850-FF2C0F73EA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実施回数は4Visit目実施以降は3Visitに1回とする。</t>
      </text>
    </comment>
    <comment ref="N155" authorId="57" shapeId="0" xr:uid="{B0A3C9FE-45CC-46C2-9FAD-CB8CBA0D61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実施回数は4Visit目実施以降は2Visitに1回とする。</t>
      </text>
    </comment>
    <comment ref="N156" authorId="58" shapeId="0" xr:uid="{D2554F72-2E9A-4712-A2DD-3BDC236E4C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O156" authorId="59" shapeId="0" xr:uid="{D9B1D501-D921-401E-9F1D-70A5D5C22C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56" authorId="60" shapeId="0" xr:uid="{01F78077-DF64-4471-A482-E52106E948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Q156" authorId="61" shapeId="0" xr:uid="{1FA3F182-8A52-4E07-9FEA-891BA651E9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M160" authorId="62" shapeId="0" xr:uid="{0D5CB3F0-90E3-4D94-BCC9-0A2D87BC71D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実施人数は 2名。
治験薬投与の術中または救急・集中治療下、髄注等の実施を実施する場合に適用とする。</t>
      </text>
    </comment>
    <comment ref="N160" authorId="63" shapeId="0" xr:uid="{167322E2-18A1-4032-A886-12DBCDC548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実施人数は 2名。
治験薬投与の術中または救急・集中治療下、髄注等の実施を実施する場合に適用とする。</t>
      </text>
    </comment>
    <comment ref="P160" authorId="64" shapeId="0" xr:uid="{8743554E-8935-4F83-B05A-BB852E799C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実施人数は 2名。
治験薬投与の術中または救急・集中治療下、髄注等の実施を実施する場合に適用とする。</t>
      </text>
    </comment>
    <comment ref="M161" authorId="65" shapeId="0" xr:uid="{D65ACD06-0281-466F-AFD1-05B0F28A4C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N161" authorId="66" shapeId="0" xr:uid="{48FD2DED-C94A-441C-8946-91417CA7AB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G162" authorId="67" shapeId="0" xr:uid="{B0B686D2-0210-420B-8BAD-08A6FC2F3C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H82とリンク</t>
      </text>
    </comment>
    <comment ref="H162" authorId="68" shapeId="0" xr:uid="{1F4FA9B9-AD57-4D31-9FB9-AD3CE50D28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H83とリンク</t>
      </text>
    </comment>
    <comment ref="K162" authorId="69" shapeId="0" xr:uid="{3A2B34C7-C863-4B96-956C-800FF15618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H84とリンク</t>
      </text>
    </comment>
    <comment ref="G163" authorId="70" shapeId="0" xr:uid="{BE516175-ECB8-48D2-8C82-6B9E282175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H87とリンク</t>
      </text>
    </comment>
    <comment ref="H163" authorId="71" shapeId="0" xr:uid="{A5ECCDCF-7C07-45CE-A4AA-360F4FE0B9C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H88とリンク</t>
      </text>
    </comment>
    <comment ref="K163" authorId="72" shapeId="0" xr:uid="{7C55E9D4-936A-4534-AB8C-9EE265E974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H89とリンク</t>
      </text>
    </comment>
    <comment ref="G164" authorId="73" shapeId="0" xr:uid="{AAED6D36-80F3-4275-A205-E266C2AFB2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H92とリンク</t>
      </text>
    </comment>
    <comment ref="H164" authorId="74" shapeId="0" xr:uid="{A2E107A3-2913-4D04-B041-5A4BC5C979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H93とリンク</t>
      </text>
    </comment>
    <comment ref="K164" authorId="75" shapeId="0" xr:uid="{F967685B-09E9-4C2A-9CE5-8F2A540272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H94とリンク</t>
      </text>
    </comment>
    <comment ref="O165" authorId="76" shapeId="0" xr:uid="{5B4FDC08-1522-4425-BC48-C9C0D37ADD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払出回数×対象者数(2)×院内調製の係数（1：院内調製なし　1.5：溶解・希釈・懸濁調製、又は粉砕・分包化　2：特殊調製）</t>
      </text>
    </comment>
    <comment ref="O166" authorId="77" shapeId="0" xr:uid="{D89A26DA-1BCE-4547-B521-6D8CDE914B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払出回数</t>
      </text>
    </comment>
    <comment ref="I167" authorId="78" shapeId="0" xr:uid="{6331A9FD-6067-41A3-9EE7-F060AD5725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本計算シートではコメディカルとして、技師等のセルにて計算しています。そのためブランク表示となります。</t>
      </text>
    </comment>
    <comment ref="J167" authorId="79" shapeId="0" xr:uid="{96F8F065-F32D-446F-B13C-D261AE7128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本計算シートではコメディカルとして、技師等のセルにて計算しています。そのためブランク表示となります。</t>
      </text>
    </comment>
    <comment ref="M167" authorId="80" shapeId="0" xr:uid="{0D691632-EB84-4F7B-A650-C5502123DB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N167" authorId="81" shapeId="0" xr:uid="{52EE3668-AFF5-433F-81C2-3681170B79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Q167" authorId="82" shapeId="0" xr:uid="{D27B2C4D-4010-45BB-BCDC-23CD516BC0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M168" authorId="83" shapeId="0" xr:uid="{0C495896-73A9-43B1-9AF9-69CAFEC724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N168" authorId="84" shapeId="0" xr:uid="{6EDA12FF-0303-48E9-BD3A-EC471C3931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M169" authorId="85" shapeId="0" xr:uid="{EE974248-036A-4753-ACD2-B87D9E71C4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実施回数は4Visit目実施以降は3Visitに1回とする。</t>
      </text>
    </comment>
    <comment ref="N169" authorId="86" shapeId="0" xr:uid="{AFF9D648-4C9B-4E0A-9334-69A966E8ED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実施回数は4Visit目実施以降は2Visitに1回とする。</t>
      </text>
    </comment>
    <comment ref="M170" authorId="87" shapeId="0" xr:uid="{0A919720-6C70-4108-96BF-2A07AF24DF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N170" authorId="88" shapeId="0" xr:uid="{4492756E-2960-41EA-A9E5-7108647072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M172" authorId="89" shapeId="0" xr:uid="{360A49BF-7885-45FC-B8ED-04CC086FED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N172" authorId="90" shapeId="0" xr:uid="{F673538E-3877-4498-BCE0-5F245EBFAA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List>
</comments>
</file>

<file path=xl/sharedStrings.xml><?xml version="1.0" encoding="utf-8"?>
<sst xmlns="http://schemas.openxmlformats.org/spreadsheetml/2006/main" count="703" uniqueCount="442">
  <si>
    <t>整理番号：</t>
    <rPh sb="0" eb="4">
      <t>セイリバンゴウ</t>
    </rPh>
    <phoneticPr fontId="1"/>
  </si>
  <si>
    <t>作成日：</t>
    <rPh sb="0" eb="3">
      <t>サクセイビ</t>
    </rPh>
    <phoneticPr fontId="1"/>
  </si>
  <si>
    <t>20XX/XX/XX</t>
    <phoneticPr fontId="1"/>
  </si>
  <si>
    <t>（治験国内管理人）●●●●●●●●●●●●●●●●株式会社</t>
    <rPh sb="1" eb="3">
      <t>チケン</t>
    </rPh>
    <rPh sb="3" eb="5">
      <t>コクナイ</t>
    </rPh>
    <rPh sb="5" eb="8">
      <t>カンリニン</t>
    </rPh>
    <rPh sb="25" eb="29">
      <t>カブシキガイシャ</t>
    </rPh>
    <phoneticPr fontId="1"/>
  </si>
  <si>
    <t>(2)</t>
    <phoneticPr fontId="1"/>
  </si>
  <si>
    <t>代諾者の必要性の有無</t>
    <phoneticPr fontId="1"/>
  </si>
  <si>
    <t>医師</t>
    <rPh sb="0" eb="2">
      <t>イシ</t>
    </rPh>
    <phoneticPr fontId="1"/>
  </si>
  <si>
    <t>ｺﾒﾃﾞｨｶﾙ</t>
    <phoneticPr fontId="1"/>
  </si>
  <si>
    <t>(15)</t>
    <phoneticPr fontId="1"/>
  </si>
  <si>
    <t>(18)</t>
    <phoneticPr fontId="1"/>
  </si>
  <si>
    <t>(19)</t>
    <phoneticPr fontId="1"/>
  </si>
  <si>
    <t>初回の目標症例数</t>
    <rPh sb="0" eb="2">
      <t>ショカイ</t>
    </rPh>
    <rPh sb="3" eb="5">
      <t>モクヒョウ</t>
    </rPh>
    <rPh sb="5" eb="8">
      <t>ショウレイスウ</t>
    </rPh>
    <phoneticPr fontId="1"/>
  </si>
  <si>
    <t>(3)</t>
    <phoneticPr fontId="1"/>
  </si>
  <si>
    <t>有</t>
  </si>
  <si>
    <t>ABC-123の●●●●●●●●●●●●●●●●●●●●●第Ⅲ試験</t>
    <rPh sb="29" eb="30">
      <t>ダイ</t>
    </rPh>
    <rPh sb="31" eb="33">
      <t>シケン</t>
    </rPh>
    <phoneticPr fontId="1"/>
  </si>
  <si>
    <t>初回IRB審査月</t>
    <rPh sb="0" eb="2">
      <t>ショカイ</t>
    </rPh>
    <rPh sb="5" eb="7">
      <t>シンサ</t>
    </rPh>
    <rPh sb="7" eb="8">
      <t>ツキ</t>
    </rPh>
    <phoneticPr fontId="1"/>
  </si>
  <si>
    <t>初回契約期間</t>
    <rPh sb="0" eb="2">
      <t>ショカイ</t>
    </rPh>
    <rPh sb="2" eb="4">
      <t>ケイヤク</t>
    </rPh>
    <rPh sb="4" eb="6">
      <t>キカン</t>
    </rPh>
    <phoneticPr fontId="1"/>
  </si>
  <si>
    <t>契約終了月</t>
    <rPh sb="0" eb="2">
      <t>ケイヤク</t>
    </rPh>
    <rPh sb="2" eb="4">
      <t>シュウリョウ</t>
    </rPh>
    <rPh sb="4" eb="5">
      <t>ツキ</t>
    </rPh>
    <phoneticPr fontId="1"/>
  </si>
  <si>
    <t>治験依頼者へ治験薬温度管理抽出データの提出の有無</t>
    <rPh sb="0" eb="2">
      <t>チケン</t>
    </rPh>
    <rPh sb="2" eb="5">
      <t>イライシャ</t>
    </rPh>
    <rPh sb="6" eb="8">
      <t>チケン</t>
    </rPh>
    <rPh sb="8" eb="9">
      <t>ヤク</t>
    </rPh>
    <rPh sb="9" eb="11">
      <t>オンド</t>
    </rPh>
    <rPh sb="11" eb="13">
      <t>カンリ</t>
    </rPh>
    <rPh sb="13" eb="15">
      <t>チュウシュツ</t>
    </rPh>
    <rPh sb="19" eb="21">
      <t>テイシュツ</t>
    </rPh>
    <rPh sb="22" eb="24">
      <t>ウム</t>
    </rPh>
    <phoneticPr fontId="1"/>
  </si>
  <si>
    <t>CRC</t>
    <phoneticPr fontId="1"/>
  </si>
  <si>
    <t>治験薬の温度管理方法の種類</t>
    <rPh sb="0" eb="3">
      <t>チケンヤク</t>
    </rPh>
    <rPh sb="4" eb="6">
      <t>オンド</t>
    </rPh>
    <rPh sb="6" eb="8">
      <t>カンリ</t>
    </rPh>
    <rPh sb="8" eb="10">
      <t>ホウホウ</t>
    </rPh>
    <rPh sb="11" eb="13">
      <t>シュルイ</t>
    </rPh>
    <phoneticPr fontId="1"/>
  </si>
  <si>
    <t>院内スタッフによる事務の業務割合</t>
    <rPh sb="0" eb="2">
      <t>インナイ</t>
    </rPh>
    <rPh sb="9" eb="11">
      <t>ジム</t>
    </rPh>
    <rPh sb="12" eb="14">
      <t>ギョウム</t>
    </rPh>
    <rPh sb="14" eb="16">
      <t>ワリアイ</t>
    </rPh>
    <phoneticPr fontId="1"/>
  </si>
  <si>
    <t>院内スタッフによるCRCの業務割合</t>
    <rPh sb="0" eb="2">
      <t>インナイ</t>
    </rPh>
    <rPh sb="13" eb="15">
      <t>ギョウム</t>
    </rPh>
    <rPh sb="15" eb="17">
      <t>ワリアイ</t>
    </rPh>
    <phoneticPr fontId="1"/>
  </si>
  <si>
    <t>EDC(6アカウント)</t>
    <phoneticPr fontId="1"/>
  </si>
  <si>
    <t>同意説明文書、アセント文書の作成数</t>
    <rPh sb="0" eb="4">
      <t>ドウイセツメイ</t>
    </rPh>
    <rPh sb="4" eb="6">
      <t>ブンショ</t>
    </rPh>
    <rPh sb="14" eb="16">
      <t>サクセイ</t>
    </rPh>
    <rPh sb="16" eb="17">
      <t>タイスウ</t>
    </rPh>
    <phoneticPr fontId="1"/>
  </si>
  <si>
    <t>同意説明文書、アセント文書A、アセント文書B、アセント文書C、妊娠時の追跡に関する同意説明文書</t>
    <phoneticPr fontId="1"/>
  </si>
  <si>
    <t>　</t>
    <phoneticPr fontId="1"/>
  </si>
  <si>
    <t>被験者の選出（選択・除外基準の項目数が20以上の場合：有）</t>
    <rPh sb="15" eb="18">
      <t>コウモクスウ</t>
    </rPh>
    <phoneticPr fontId="1"/>
  </si>
  <si>
    <t>外来・入院の区分</t>
    <rPh sb="6" eb="8">
      <t>クブン</t>
    </rPh>
    <phoneticPr fontId="1"/>
  </si>
  <si>
    <t>規定Visit数（治験実施計画書に規定される来院回数及び入院時評価日数）</t>
    <phoneticPr fontId="1"/>
  </si>
  <si>
    <t>バイタル測定を要するポイント数</t>
    <phoneticPr fontId="1"/>
  </si>
  <si>
    <t>中央測定機関による検体検査を要するVisit数</t>
    <phoneticPr fontId="1"/>
  </si>
  <si>
    <t>病理標本の作製、培養検体による細菌同定</t>
    <phoneticPr fontId="1"/>
  </si>
  <si>
    <t>SCR,初回投与前,初回投与30分後,初回投与1時間後,V3,V4,V5,V6,V7,V8,V9,V10,EOT/中止時,後観察日</t>
    <phoneticPr fontId="1"/>
  </si>
  <si>
    <t>V2,V3,V4,V5,V6,V7,V8,V9,V10</t>
    <phoneticPr fontId="1"/>
  </si>
  <si>
    <t>初回投与前,初回投与1時間後,初回投与2時間後,初回投与4時間後,投与4週後,任意の髄液検査</t>
    <rPh sb="11" eb="14">
      <t>ジカンゴ</t>
    </rPh>
    <rPh sb="20" eb="23">
      <t>ジカンゴ</t>
    </rPh>
    <rPh sb="29" eb="32">
      <t>ジカンゴ</t>
    </rPh>
    <rPh sb="33" eb="35">
      <t>トウヨ</t>
    </rPh>
    <phoneticPr fontId="1"/>
  </si>
  <si>
    <t>医師による評価シート、又は神経学的評価等を要するVisit数</t>
    <phoneticPr fontId="1"/>
  </si>
  <si>
    <t>CGI、自殺企図評価、神経学的評価</t>
    <phoneticPr fontId="1"/>
  </si>
  <si>
    <t>被験者/介護者が回答する調査票（VAS、QOL等）の確認を要するVisit数</t>
  </si>
  <si>
    <t>VAS評価、QOL評価</t>
    <phoneticPr fontId="1"/>
  </si>
  <si>
    <t>ePROによる症状日誌、投与日誌</t>
    <phoneticPr fontId="1"/>
  </si>
  <si>
    <t>治験薬や主要評価検査等の盲検の対応を要する回数</t>
    <phoneticPr fontId="1"/>
  </si>
  <si>
    <t>治験薬の投与（V2,V3,V4,V5,V6,V7,V8,V9,V10）、</t>
    <rPh sb="0" eb="3">
      <t>チケンヤク</t>
    </rPh>
    <rPh sb="4" eb="6">
      <t>トウヨ</t>
    </rPh>
    <phoneticPr fontId="1"/>
  </si>
  <si>
    <t>負荷試験用のXXの調製（V1,V5,V11）</t>
    <rPh sb="0" eb="4">
      <t>フカシケン</t>
    </rPh>
    <rPh sb="4" eb="5">
      <t>ヨウ</t>
    </rPh>
    <rPh sb="9" eb="11">
      <t>チョウセイ</t>
    </rPh>
    <phoneticPr fontId="1"/>
  </si>
  <si>
    <t>治験特有の対応①</t>
    <phoneticPr fontId="1"/>
  </si>
  <si>
    <t>SCR,V2,V4,V6,V8,V10,EOT/中止時,52週以降の12週毎の規定来院</t>
    <phoneticPr fontId="1"/>
  </si>
  <si>
    <t>●●●●●の対応〈最大想定数〉</t>
    <phoneticPr fontId="1"/>
  </si>
  <si>
    <t>治験特有の対応②</t>
    <phoneticPr fontId="1"/>
  </si>
  <si>
    <t>治験特有の対応③</t>
    <phoneticPr fontId="1"/>
  </si>
  <si>
    <t>他院での投与/検査等のDCT対応時のコーディネーション業務〈最大想定数〉</t>
    <rPh sb="27" eb="29">
      <t>ギョウム</t>
    </rPh>
    <phoneticPr fontId="1"/>
  </si>
  <si>
    <t>SCR,V2,V3,V4,V5,V6,V7,V8,V9,V10,EOT/中止時</t>
    <phoneticPr fontId="1"/>
  </si>
  <si>
    <t>SCR,V2,V3,V4,V5,V6,V7,V8,V9,V10,V11-X,EOT/中止時,後観察日</t>
    <phoneticPr fontId="1"/>
  </si>
  <si>
    <t>SCR,V2,V3,V4,V5,V6,V7,V8,V9,V10,V11-X,EOT/中止時</t>
    <phoneticPr fontId="1"/>
  </si>
  <si>
    <t>評価種類にかかわらず、Visit数を入力します。</t>
    <rPh sb="0" eb="2">
      <t>ヒョウカ</t>
    </rPh>
    <rPh sb="2" eb="4">
      <t>シュルイ</t>
    </rPh>
    <rPh sb="16" eb="17">
      <t>スウ</t>
    </rPh>
    <rPh sb="18" eb="20">
      <t>ニュウリョク</t>
    </rPh>
    <phoneticPr fontId="1"/>
  </si>
  <si>
    <t>日誌種類にかかわらず、Visit数を入力します。</t>
    <rPh sb="0" eb="2">
      <t>ニッシ</t>
    </rPh>
    <rPh sb="2" eb="4">
      <t>シュルイ</t>
    </rPh>
    <rPh sb="16" eb="17">
      <t>スウ</t>
    </rPh>
    <rPh sb="18" eb="20">
      <t>ニュウリョク</t>
    </rPh>
    <phoneticPr fontId="1"/>
  </si>
  <si>
    <t>症状日誌・投与日誌の回収や確認を要するVisit数</t>
    <rPh sb="10" eb="12">
      <t>カイシュウ</t>
    </rPh>
    <rPh sb="13" eb="15">
      <t>カクニン</t>
    </rPh>
    <phoneticPr fontId="1"/>
  </si>
  <si>
    <t>治験用の組織標本（培養検体を含む）の作製、又は中央測定機関への提出対応を要するVisit数</t>
    <rPh sb="21" eb="22">
      <t>マタ</t>
    </rPh>
    <phoneticPr fontId="1"/>
  </si>
  <si>
    <t>医療機器（注射器・注入器・吸入器等の医薬品たるコンビネーション製品を除く）、再生医療等製品の有無</t>
    <rPh sb="0" eb="2">
      <t>イリョウ</t>
    </rPh>
    <rPh sb="2" eb="4">
      <t>キキ</t>
    </rPh>
    <rPh sb="34" eb="35">
      <t>ノゾ</t>
    </rPh>
    <rPh sb="38" eb="40">
      <t>サイセイ</t>
    </rPh>
    <rPh sb="40" eb="42">
      <t>イリョウ</t>
    </rPh>
    <rPh sb="42" eb="43">
      <t>トウ</t>
    </rPh>
    <rPh sb="43" eb="45">
      <t>セイヒン</t>
    </rPh>
    <rPh sb="46" eb="48">
      <t>ウム</t>
    </rPh>
    <phoneticPr fontId="1"/>
  </si>
  <si>
    <t>(1)</t>
    <phoneticPr fontId="1"/>
  </si>
  <si>
    <t>(4)</t>
    <phoneticPr fontId="1"/>
  </si>
  <si>
    <t>(5)</t>
    <phoneticPr fontId="1"/>
  </si>
  <si>
    <t>(6)</t>
    <phoneticPr fontId="1"/>
  </si>
  <si>
    <t>(7)</t>
    <phoneticPr fontId="1"/>
  </si>
  <si>
    <t>(8)</t>
    <phoneticPr fontId="1"/>
  </si>
  <si>
    <t>(9)</t>
    <phoneticPr fontId="1"/>
  </si>
  <si>
    <t>(10)</t>
    <phoneticPr fontId="1"/>
  </si>
  <si>
    <t>(11)</t>
    <phoneticPr fontId="1"/>
  </si>
  <si>
    <t>初回契約時にアカウント数が不明瞭なことがあること、及び未使用のCRCアカウントも設定することが想定されることからも、係数の数値幅と上限を設けています。</t>
    <rPh sb="0" eb="2">
      <t>ショカイ</t>
    </rPh>
    <rPh sb="2" eb="5">
      <t>ケイヤクジ</t>
    </rPh>
    <rPh sb="11" eb="12">
      <t>スウ</t>
    </rPh>
    <rPh sb="13" eb="16">
      <t>フメイリョウ</t>
    </rPh>
    <rPh sb="25" eb="26">
      <t>オヨ</t>
    </rPh>
    <rPh sb="27" eb="30">
      <t>ミシヨウ</t>
    </rPh>
    <rPh sb="40" eb="42">
      <t>セッテイ</t>
    </rPh>
    <rPh sb="47" eb="49">
      <t>ソウテイ</t>
    </rPh>
    <rPh sb="58" eb="60">
      <t>ケイスウ</t>
    </rPh>
    <rPh sb="61" eb="63">
      <t>スウチ</t>
    </rPh>
    <rPh sb="63" eb="64">
      <t>ハバ</t>
    </rPh>
    <rPh sb="65" eb="67">
      <t>ジョウゲン</t>
    </rPh>
    <rPh sb="68" eb="69">
      <t>モウ</t>
    </rPh>
    <phoneticPr fontId="1"/>
  </si>
  <si>
    <t>(16)</t>
    <phoneticPr fontId="1"/>
  </si>
  <si>
    <t>(17)</t>
    <phoneticPr fontId="1"/>
  </si>
  <si>
    <t>(20)</t>
    <phoneticPr fontId="1"/>
  </si>
  <si>
    <t>(21)</t>
    <phoneticPr fontId="1"/>
  </si>
  <si>
    <t>(22)</t>
    <phoneticPr fontId="1"/>
  </si>
  <si>
    <t>同意撤回書、説明補助資料は含みません。</t>
    <rPh sb="0" eb="5">
      <t>ドウイテッカイショ</t>
    </rPh>
    <rPh sb="6" eb="8">
      <t>セツメイ</t>
    </rPh>
    <rPh sb="8" eb="10">
      <t>ホジョ</t>
    </rPh>
    <rPh sb="10" eb="12">
      <t>シリョウ</t>
    </rPh>
    <rPh sb="13" eb="14">
      <t>フク</t>
    </rPh>
    <phoneticPr fontId="1"/>
  </si>
  <si>
    <t>投与8週前,投与開始日,8週後,20週後,36週後,52週後/中止時,52週以降の12週毎,投与終了14日後</t>
    <rPh sb="0" eb="2">
      <t>トウヨ</t>
    </rPh>
    <rPh sb="3" eb="4">
      <t>シュウ</t>
    </rPh>
    <rPh sb="4" eb="5">
      <t>マエ</t>
    </rPh>
    <rPh sb="6" eb="8">
      <t>トウヨ</t>
    </rPh>
    <rPh sb="8" eb="11">
      <t>カイシビ</t>
    </rPh>
    <rPh sb="13" eb="15">
      <t>シュウゴ</t>
    </rPh>
    <rPh sb="18" eb="20">
      <t>シュウゴ</t>
    </rPh>
    <rPh sb="23" eb="25">
      <t>シュウゴ</t>
    </rPh>
    <rPh sb="28" eb="30">
      <t>シュウゴ</t>
    </rPh>
    <rPh sb="31" eb="34">
      <t>チュウシジ</t>
    </rPh>
    <rPh sb="37" eb="38">
      <t>シュウ</t>
    </rPh>
    <rPh sb="38" eb="40">
      <t>イコウ</t>
    </rPh>
    <rPh sb="43" eb="44">
      <t>シュウ</t>
    </rPh>
    <rPh sb="44" eb="45">
      <t>ゴト</t>
    </rPh>
    <rPh sb="46" eb="48">
      <t>トウヨ</t>
    </rPh>
    <rPh sb="48" eb="50">
      <t>シュウリョウ</t>
    </rPh>
    <rPh sb="52" eb="53">
      <t>ニチ</t>
    </rPh>
    <rPh sb="53" eb="54">
      <t>ゴ</t>
    </rPh>
    <phoneticPr fontId="1"/>
  </si>
  <si>
    <t>投与開始日,8週後,20週後,36週後,52週後/中止時,52週以降の12週毎,投与終了14日後</t>
    <rPh sb="0" eb="2">
      <t>トウヨ</t>
    </rPh>
    <rPh sb="2" eb="5">
      <t>カイシビ</t>
    </rPh>
    <rPh sb="7" eb="9">
      <t>シュウゴ</t>
    </rPh>
    <rPh sb="12" eb="14">
      <t>シュウゴ</t>
    </rPh>
    <rPh sb="17" eb="19">
      <t>シュウゴ</t>
    </rPh>
    <rPh sb="22" eb="24">
      <t>シュウゴ</t>
    </rPh>
    <rPh sb="25" eb="28">
      <t>チュウシジ</t>
    </rPh>
    <rPh sb="31" eb="32">
      <t>シュウ</t>
    </rPh>
    <rPh sb="32" eb="34">
      <t>イコウ</t>
    </rPh>
    <rPh sb="37" eb="38">
      <t>シュウ</t>
    </rPh>
    <rPh sb="38" eb="39">
      <t>ゴト</t>
    </rPh>
    <rPh sb="40" eb="42">
      <t>トウヨ</t>
    </rPh>
    <rPh sb="42" eb="44">
      <t>シュウリョウ</t>
    </rPh>
    <rPh sb="46" eb="47">
      <t>ニチ</t>
    </rPh>
    <rPh sb="47" eb="48">
      <t>ゴ</t>
    </rPh>
    <phoneticPr fontId="1"/>
  </si>
  <si>
    <t>身長・体重・体組成等の身体計測を要するVisit数</t>
    <rPh sb="13" eb="15">
      <t>ケイソク</t>
    </rPh>
    <phoneticPr fontId="1"/>
  </si>
  <si>
    <t>疾患診断のために中央測定機関ではない他院・他研究機関等に検査依頼をする場合も含みます。</t>
    <rPh sb="0" eb="2">
      <t>シッカン</t>
    </rPh>
    <rPh sb="2" eb="4">
      <t>シンダン</t>
    </rPh>
    <rPh sb="8" eb="10">
      <t>チュウオウ</t>
    </rPh>
    <rPh sb="10" eb="12">
      <t>ソクテイ</t>
    </rPh>
    <rPh sb="12" eb="14">
      <t>キカン</t>
    </rPh>
    <rPh sb="18" eb="20">
      <t>タイン</t>
    </rPh>
    <rPh sb="21" eb="22">
      <t>タ</t>
    </rPh>
    <rPh sb="22" eb="26">
      <t>ケンキュウキカン</t>
    </rPh>
    <rPh sb="26" eb="27">
      <t>トウ</t>
    </rPh>
    <rPh sb="28" eb="30">
      <t>ケンサ</t>
    </rPh>
    <rPh sb="30" eb="32">
      <t>イライ</t>
    </rPh>
    <rPh sb="35" eb="37">
      <t>バアイ</t>
    </rPh>
    <rPh sb="38" eb="39">
      <t>フク</t>
    </rPh>
    <phoneticPr fontId="1"/>
  </si>
  <si>
    <t>(12)</t>
    <phoneticPr fontId="1"/>
  </si>
  <si>
    <t>(13)</t>
    <phoneticPr fontId="1"/>
  </si>
  <si>
    <t>(14)</t>
    <phoneticPr fontId="1"/>
  </si>
  <si>
    <t>(23-1)</t>
    <phoneticPr fontId="1"/>
  </si>
  <si>
    <t>(23-2)</t>
    <phoneticPr fontId="1"/>
  </si>
  <si>
    <t>(23-3)</t>
    <phoneticPr fontId="1"/>
  </si>
  <si>
    <t>デジタルデバイスのセットアップ数</t>
    <rPh sb="15" eb="16">
      <t>スウ</t>
    </rPh>
    <phoneticPr fontId="1"/>
  </si>
  <si>
    <t>治験用システム（EDC、IVRS、IWRS、IRT等）のアカウント数　</t>
    <rPh sb="0" eb="3">
      <t>チケンヨウ</t>
    </rPh>
    <rPh sb="25" eb="26">
      <t>トウ</t>
    </rPh>
    <rPh sb="33" eb="34">
      <t>スウ</t>
    </rPh>
    <phoneticPr fontId="1"/>
  </si>
  <si>
    <t>0 ：無し　　　5 ：1～5アカウント　　　10：6～10アカウント　　　15：11アカウント以上</t>
    <phoneticPr fontId="1"/>
  </si>
  <si>
    <t>規制分類</t>
    <rPh sb="0" eb="2">
      <t>キセイ</t>
    </rPh>
    <rPh sb="2" eb="4">
      <t>ブンルイ</t>
    </rPh>
    <phoneticPr fontId="1"/>
  </si>
  <si>
    <t>安全性情報の想定される発行頻度</t>
    <rPh sb="0" eb="3">
      <t>アンゼンセイ</t>
    </rPh>
    <rPh sb="3" eb="5">
      <t>ジョウホウ</t>
    </rPh>
    <rPh sb="6" eb="8">
      <t>ソウテイ</t>
    </rPh>
    <rPh sb="11" eb="15">
      <t>ハッコウヒンド</t>
    </rPh>
    <phoneticPr fontId="1"/>
  </si>
  <si>
    <t>被験者最低年齢 　　　　　　　　　　　　　＜係数＞1：12歳以上　　　1.2：6～11歳　　　1.5：2～5歳　　　2：2歳未満</t>
    <rPh sb="5" eb="7">
      <t>ネンレイ</t>
    </rPh>
    <rPh sb="22" eb="24">
      <t>ケイスウ</t>
    </rPh>
    <phoneticPr fontId="1"/>
  </si>
  <si>
    <t>治験薬の院内調製　　　　　　　　　　　　＜係数＞1：無し　　　　　 　1.5：溶解・希釈・懸濁調製、又は粉砕・分包化　　　　　2：特殊調製</t>
    <rPh sb="21" eb="23">
      <t>ケイスウ</t>
    </rPh>
    <rPh sb="41" eb="43">
      <t>キシャク</t>
    </rPh>
    <rPh sb="44" eb="46">
      <t>ケンダク</t>
    </rPh>
    <rPh sb="46" eb="48">
      <t>チョウセイ</t>
    </rPh>
    <rPh sb="51" eb="53">
      <t>フンサイ</t>
    </rPh>
    <phoneticPr fontId="1"/>
  </si>
  <si>
    <t>初回投与から観察終了までの期間　　＜係数＞1：26週未満　　 　 2：26週～52週　   　 4：53週～104週　　  　6：105週以上、又は指定難病</t>
    <rPh sb="18" eb="20">
      <t>ケイスウ</t>
    </rPh>
    <phoneticPr fontId="1"/>
  </si>
  <si>
    <t>各デバイスの初回搬入予定数（予備機を含む）の合計を入力します。初回契約期間が1年を超える場合、2年目以降、年に1回の更新業務が加算されます。</t>
    <rPh sb="0" eb="1">
      <t>カク</t>
    </rPh>
    <rPh sb="6" eb="8">
      <t>ショカイ</t>
    </rPh>
    <rPh sb="8" eb="10">
      <t>ハンニュウ</t>
    </rPh>
    <rPh sb="10" eb="13">
      <t>ヨテイスウ</t>
    </rPh>
    <rPh sb="14" eb="17">
      <t>ヨビキ</t>
    </rPh>
    <rPh sb="18" eb="19">
      <t>フク</t>
    </rPh>
    <rPh sb="22" eb="24">
      <t>ゴウケイ</t>
    </rPh>
    <rPh sb="25" eb="27">
      <t>ニュウリョク</t>
    </rPh>
    <rPh sb="31" eb="33">
      <t>ショカイ</t>
    </rPh>
    <rPh sb="33" eb="35">
      <t>ケイヤク</t>
    </rPh>
    <rPh sb="35" eb="37">
      <t>キカン</t>
    </rPh>
    <rPh sb="39" eb="40">
      <t>ネン</t>
    </rPh>
    <rPh sb="41" eb="42">
      <t>コ</t>
    </rPh>
    <rPh sb="44" eb="46">
      <t>バアイ</t>
    </rPh>
    <rPh sb="48" eb="50">
      <t>ネンメ</t>
    </rPh>
    <rPh sb="50" eb="52">
      <t>イコウ</t>
    </rPh>
    <rPh sb="53" eb="54">
      <t>ネン</t>
    </rPh>
    <rPh sb="56" eb="57">
      <t>カイ</t>
    </rPh>
    <rPh sb="58" eb="60">
      <t>コウシン</t>
    </rPh>
    <rPh sb="60" eb="62">
      <t>ギョウム</t>
    </rPh>
    <rPh sb="63" eb="65">
      <t>カサン</t>
    </rPh>
    <phoneticPr fontId="1"/>
  </si>
  <si>
    <t>0：無し　　　5：1～5台　　　10：5～10台　　　15：11台以上</t>
    <phoneticPr fontId="1"/>
  </si>
  <si>
    <t>電子日誌(4台)、自己血糖測定器(6台)、XX評価用デバイス(2台)</t>
    <phoneticPr fontId="1"/>
  </si>
  <si>
    <t>治験薬の特殊管理の有無</t>
    <rPh sb="0" eb="3">
      <t>チケンヤク</t>
    </rPh>
    <rPh sb="4" eb="6">
      <t>トクシュ</t>
    </rPh>
    <rPh sb="6" eb="8">
      <t>カンリ</t>
    </rPh>
    <rPh sb="9" eb="11">
      <t>ウム</t>
    </rPh>
    <phoneticPr fontId="1"/>
  </si>
  <si>
    <t>治験薬管理業務に加算されます。電子データの提出の場合も「有」とします。</t>
    <rPh sb="0" eb="3">
      <t>チケンヤク</t>
    </rPh>
    <rPh sb="3" eb="7">
      <t>カンリギョウム</t>
    </rPh>
    <rPh sb="8" eb="10">
      <t>カサン</t>
    </rPh>
    <rPh sb="15" eb="17">
      <t>デンシ</t>
    </rPh>
    <rPh sb="21" eb="23">
      <t>テイシュツ</t>
    </rPh>
    <rPh sb="24" eb="26">
      <t>バアイ</t>
    </rPh>
    <rPh sb="28" eb="29">
      <t>ア</t>
    </rPh>
    <phoneticPr fontId="1"/>
  </si>
  <si>
    <t>試験区分</t>
    <rPh sb="0" eb="2">
      <t>シケン</t>
    </rPh>
    <rPh sb="2" eb="4">
      <t>クブン</t>
    </rPh>
    <phoneticPr fontId="1"/>
  </si>
  <si>
    <t>1：国内治験　　　 　1.5：国際共同治験</t>
    <phoneticPr fontId="1"/>
  </si>
  <si>
    <t>被験者/介護者への電話等の通信対応回数</t>
    <phoneticPr fontId="1"/>
  </si>
  <si>
    <t>(13)とは重複算定しません。</t>
    <rPh sb="6" eb="8">
      <t>チョウフク</t>
    </rPh>
    <rPh sb="8" eb="10">
      <t>サンテイ</t>
    </rPh>
    <phoneticPr fontId="1"/>
  </si>
  <si>
    <t>PK解析等を目的とした最大検体採取回数〈任意検査含む〉</t>
    <phoneticPr fontId="1"/>
  </si>
  <si>
    <t>本書では、本治験（製造販売後臨床試験は「治験」を「試験」に読み替える）の固定費算定として、初回契約時の内容にて、以下に係数設定する。</t>
    <rPh sb="0" eb="2">
      <t>ホンショ</t>
    </rPh>
    <rPh sb="5" eb="6">
      <t>ホン</t>
    </rPh>
    <rPh sb="6" eb="8">
      <t>チケン</t>
    </rPh>
    <rPh sb="9" eb="11">
      <t>セイゾウ</t>
    </rPh>
    <rPh sb="11" eb="14">
      <t>ハンバイゴ</t>
    </rPh>
    <rPh sb="14" eb="16">
      <t>リンショウ</t>
    </rPh>
    <rPh sb="16" eb="18">
      <t>シケン</t>
    </rPh>
    <rPh sb="20" eb="22">
      <t>チケン</t>
    </rPh>
    <rPh sb="25" eb="27">
      <t>シケン</t>
    </rPh>
    <rPh sb="29" eb="30">
      <t>ヨ</t>
    </rPh>
    <rPh sb="31" eb="32">
      <t>カ</t>
    </rPh>
    <rPh sb="36" eb="39">
      <t>コテイヒ</t>
    </rPh>
    <rPh sb="39" eb="41">
      <t>サンテイ</t>
    </rPh>
    <rPh sb="51" eb="53">
      <t>ナイヨウ</t>
    </rPh>
    <rPh sb="60" eb="62">
      <t>サンテイイカケイスウセッテイ</t>
    </rPh>
    <phoneticPr fontId="1"/>
  </si>
  <si>
    <t>本書では、本治験（製造販売後臨床試験は「治験」を「試験」に読み替える）の変動費算定として、初回契約時の内容にて、以下に係数設定する。</t>
    <rPh sb="0" eb="2">
      <t>ホンショ</t>
    </rPh>
    <rPh sb="5" eb="6">
      <t>ホン</t>
    </rPh>
    <rPh sb="6" eb="8">
      <t>チケン</t>
    </rPh>
    <rPh sb="9" eb="11">
      <t>セイゾウ</t>
    </rPh>
    <rPh sb="11" eb="14">
      <t>ハンバイゴ</t>
    </rPh>
    <rPh sb="14" eb="16">
      <t>リンショウ</t>
    </rPh>
    <rPh sb="16" eb="18">
      <t>シケン</t>
    </rPh>
    <rPh sb="20" eb="22">
      <t>チケン</t>
    </rPh>
    <rPh sb="25" eb="27">
      <t>シケン</t>
    </rPh>
    <rPh sb="29" eb="30">
      <t>ヨ</t>
    </rPh>
    <rPh sb="31" eb="32">
      <t>カ</t>
    </rPh>
    <rPh sb="36" eb="38">
      <t>ヘンドウ</t>
    </rPh>
    <rPh sb="38" eb="39">
      <t>ヒ</t>
    </rPh>
    <rPh sb="39" eb="41">
      <t>サンテイ</t>
    </rPh>
    <rPh sb="51" eb="53">
      <t>ナイヨウ</t>
    </rPh>
    <rPh sb="60" eb="62">
      <t>サンテイイカケイスウセッテイ</t>
    </rPh>
    <phoneticPr fontId="1"/>
  </si>
  <si>
    <t>観察試験や院内採用薬を用いる製造販売後臨床試験等の場合、併用禁止薬の設定業務、治験薬管理業務、治験薬の受領業務が控除されます。</t>
    <rPh sb="0" eb="2">
      <t>カンサツ</t>
    </rPh>
    <rPh sb="2" eb="4">
      <t>シケン</t>
    </rPh>
    <rPh sb="5" eb="7">
      <t>インナイ</t>
    </rPh>
    <rPh sb="7" eb="10">
      <t>サイヨウヤク</t>
    </rPh>
    <rPh sb="11" eb="12">
      <t>モチ</t>
    </rPh>
    <rPh sb="14" eb="16">
      <t>セイゾウ</t>
    </rPh>
    <rPh sb="16" eb="18">
      <t>ハンバイ</t>
    </rPh>
    <rPh sb="18" eb="19">
      <t>ゴ</t>
    </rPh>
    <rPh sb="19" eb="21">
      <t>リンショウ</t>
    </rPh>
    <rPh sb="21" eb="23">
      <t>シケン</t>
    </rPh>
    <rPh sb="23" eb="24">
      <t>トウ</t>
    </rPh>
    <rPh sb="25" eb="27">
      <t>バアイ</t>
    </rPh>
    <rPh sb="34" eb="36">
      <t>セッテイ</t>
    </rPh>
    <rPh sb="36" eb="38">
      <t>ギョウム</t>
    </rPh>
    <rPh sb="39" eb="42">
      <t>チケンヤク</t>
    </rPh>
    <rPh sb="42" eb="44">
      <t>カンリ</t>
    </rPh>
    <rPh sb="44" eb="46">
      <t>ギョウム</t>
    </rPh>
    <rPh sb="56" eb="58">
      <t>コウジョ</t>
    </rPh>
    <phoneticPr fontId="1"/>
  </si>
  <si>
    <t>被験者対応業務に加算さる係数です。塗布、貼付、点眼、点鼻、点鼻、吸入、坐剤の場合、「1」となります。静注、点滴静注、皮下注、皮内注、筋注の場合、「1.2」となります。</t>
    <rPh sb="0" eb="3">
      <t>ヒケンシャ</t>
    </rPh>
    <rPh sb="3" eb="5">
      <t>タイオウ</t>
    </rPh>
    <rPh sb="5" eb="7">
      <t>ギョウム</t>
    </rPh>
    <rPh sb="8" eb="10">
      <t>カサン</t>
    </rPh>
    <rPh sb="12" eb="14">
      <t>ケイスウ</t>
    </rPh>
    <rPh sb="38" eb="40">
      <t>バアイ</t>
    </rPh>
    <rPh sb="69" eb="71">
      <t>バアイ</t>
    </rPh>
    <phoneticPr fontId="1"/>
  </si>
  <si>
    <t>投与経路　　　　　　　　　　　　　　　　　　＜係数＞1：内用・外用 　  1.2：左記以外</t>
    <rPh sb="23" eb="25">
      <t>ケイスウ</t>
    </rPh>
    <rPh sb="41" eb="43">
      <t>サキ</t>
    </rPh>
    <phoneticPr fontId="1"/>
  </si>
  <si>
    <t>区分</t>
    <rPh sb="0" eb="2">
      <t>クブン</t>
    </rPh>
    <phoneticPr fontId="8"/>
  </si>
  <si>
    <t>発生時期</t>
    <rPh sb="0" eb="2">
      <t>ハッセイ</t>
    </rPh>
    <rPh sb="2" eb="4">
      <t>ジキ</t>
    </rPh>
    <phoneticPr fontId="8"/>
  </si>
  <si>
    <t>備考</t>
    <rPh sb="0" eb="2">
      <t>ビコウ</t>
    </rPh>
    <phoneticPr fontId="8"/>
  </si>
  <si>
    <t>医師</t>
    <rPh sb="0" eb="2">
      <t>イシ</t>
    </rPh>
    <phoneticPr fontId="8"/>
  </si>
  <si>
    <t>CRC</t>
    <phoneticPr fontId="8"/>
  </si>
  <si>
    <t>薬剤師</t>
    <rPh sb="0" eb="3">
      <t>ヤクザイシ</t>
    </rPh>
    <phoneticPr fontId="8"/>
  </si>
  <si>
    <t>看護師</t>
    <rPh sb="0" eb="3">
      <t>カンゴシ</t>
    </rPh>
    <phoneticPr fontId="8"/>
  </si>
  <si>
    <t>技師等</t>
    <rPh sb="2" eb="3">
      <t>トウ</t>
    </rPh>
    <phoneticPr fontId="8"/>
  </si>
  <si>
    <t>事務職</t>
    <rPh sb="0" eb="2">
      <t>ジムショクイン</t>
    </rPh>
    <phoneticPr fontId="8"/>
  </si>
  <si>
    <t>事務職</t>
    <rPh sb="0" eb="3">
      <t>ジムショク</t>
    </rPh>
    <phoneticPr fontId="8"/>
  </si>
  <si>
    <t>業務毎の
合計金額</t>
    <rPh sb="0" eb="2">
      <t>ギョウム</t>
    </rPh>
    <rPh sb="2" eb="3">
      <t>マイ</t>
    </rPh>
    <rPh sb="7" eb="9">
      <t>キンガク</t>
    </rPh>
    <phoneticPr fontId="8"/>
  </si>
  <si>
    <t>固定費</t>
    <rPh sb="0" eb="3">
      <t>コテイヒ</t>
    </rPh>
    <phoneticPr fontId="8"/>
  </si>
  <si>
    <t>1.1.1 1)</t>
    <phoneticPr fontId="8"/>
  </si>
  <si>
    <t>1.1.1 2)</t>
    <phoneticPr fontId="8"/>
  </si>
  <si>
    <t>1.1.2 1)</t>
    <phoneticPr fontId="8"/>
  </si>
  <si>
    <t>1.1.2 2)</t>
    <phoneticPr fontId="8"/>
  </si>
  <si>
    <t>1.1.2 3)</t>
    <phoneticPr fontId="8"/>
  </si>
  <si>
    <t>契約書の作成</t>
    <rPh sb="0" eb="3">
      <t>ケイヤクショ</t>
    </rPh>
    <rPh sb="4" eb="6">
      <t>サクセイ</t>
    </rPh>
    <phoneticPr fontId="8"/>
  </si>
  <si>
    <t>1.1.2 4)</t>
    <phoneticPr fontId="8"/>
  </si>
  <si>
    <t>1.2.1 1)</t>
    <phoneticPr fontId="8"/>
  </si>
  <si>
    <t>1.2.1 2)</t>
    <phoneticPr fontId="8"/>
  </si>
  <si>
    <t>1.2.1 3)</t>
    <phoneticPr fontId="8"/>
  </si>
  <si>
    <t>1.2.1 4)</t>
  </si>
  <si>
    <t>治験依頼者による事前トレーニング</t>
    <rPh sb="0" eb="2">
      <t>チケン</t>
    </rPh>
    <rPh sb="2" eb="5">
      <t>イライシャ</t>
    </rPh>
    <rPh sb="8" eb="10">
      <t>ジゼン</t>
    </rPh>
    <phoneticPr fontId="8"/>
  </si>
  <si>
    <t>1.2.1 5)</t>
  </si>
  <si>
    <t>治験依頼者による治験機器、治験製品の搬入対応、及び作業工程の確認</t>
    <rPh sb="0" eb="2">
      <t>チケン</t>
    </rPh>
    <rPh sb="2" eb="5">
      <t>イライシャ</t>
    </rPh>
    <rPh sb="8" eb="10">
      <t>チケン</t>
    </rPh>
    <rPh sb="10" eb="12">
      <t>キキ</t>
    </rPh>
    <rPh sb="13" eb="15">
      <t>チケン</t>
    </rPh>
    <rPh sb="15" eb="17">
      <t>セイヒン</t>
    </rPh>
    <rPh sb="18" eb="20">
      <t>ハンニュウ</t>
    </rPh>
    <rPh sb="20" eb="22">
      <t>タイオウ</t>
    </rPh>
    <rPh sb="23" eb="24">
      <t>オヨ</t>
    </rPh>
    <rPh sb="25" eb="27">
      <t>サギョウ</t>
    </rPh>
    <rPh sb="27" eb="29">
      <t>コウテイ</t>
    </rPh>
    <rPh sb="30" eb="32">
      <t>カクニン</t>
    </rPh>
    <phoneticPr fontId="8"/>
  </si>
  <si>
    <t>1.2.2 1)</t>
    <phoneticPr fontId="8"/>
  </si>
  <si>
    <t>契約手続き</t>
    <rPh sb="0" eb="2">
      <t>ケイヤク</t>
    </rPh>
    <rPh sb="2" eb="4">
      <t>テツヅ</t>
    </rPh>
    <phoneticPr fontId="8"/>
  </si>
  <si>
    <t>1.2.2 2)</t>
    <phoneticPr fontId="8"/>
  </si>
  <si>
    <t>スタートアップミーティング</t>
    <phoneticPr fontId="8"/>
  </si>
  <si>
    <t>1.2.2 3)</t>
    <phoneticPr fontId="8"/>
  </si>
  <si>
    <t>1.2.2 4)</t>
    <phoneticPr fontId="8"/>
  </si>
  <si>
    <t>1.2.2 5)</t>
    <phoneticPr fontId="8"/>
  </si>
  <si>
    <t>1.2.3 1)</t>
    <phoneticPr fontId="8"/>
  </si>
  <si>
    <t>保管文書（必須文書）に対するSDVの準備と対応</t>
    <rPh sb="0" eb="2">
      <t>ホカン</t>
    </rPh>
    <rPh sb="2" eb="4">
      <t>ブンショ</t>
    </rPh>
    <rPh sb="5" eb="7">
      <t>ヒッス</t>
    </rPh>
    <rPh sb="7" eb="9">
      <t>ブンショ</t>
    </rPh>
    <rPh sb="11" eb="12">
      <t>タイ</t>
    </rPh>
    <rPh sb="18" eb="20">
      <t>ジュンビ</t>
    </rPh>
    <rPh sb="21" eb="23">
      <t>タイオウ</t>
    </rPh>
    <phoneticPr fontId="8"/>
  </si>
  <si>
    <t>1.2.4 1)</t>
    <phoneticPr fontId="8"/>
  </si>
  <si>
    <t>1.2.4 2)</t>
    <phoneticPr fontId="8"/>
  </si>
  <si>
    <t>重要なプロトコル変更の確認と対応</t>
    <rPh sb="0" eb="2">
      <t>ジュウヨウ</t>
    </rPh>
    <rPh sb="8" eb="10">
      <t>ヘンコウ</t>
    </rPh>
    <rPh sb="11" eb="13">
      <t>カクニン</t>
    </rPh>
    <rPh sb="14" eb="16">
      <t>タイオウ</t>
    </rPh>
    <phoneticPr fontId="8"/>
  </si>
  <si>
    <t>治験実施状況報告書の作成</t>
    <rPh sb="0" eb="2">
      <t>チケン</t>
    </rPh>
    <rPh sb="2" eb="4">
      <t>ジッシ</t>
    </rPh>
    <rPh sb="4" eb="6">
      <t>ジョウキョウ</t>
    </rPh>
    <rPh sb="6" eb="9">
      <t>ホウコクショ</t>
    </rPh>
    <rPh sb="10" eb="12">
      <t>サクセイ</t>
    </rPh>
    <phoneticPr fontId="8"/>
  </si>
  <si>
    <t>1.2.4 4)</t>
    <phoneticPr fontId="8"/>
  </si>
  <si>
    <t>1.2.4 5)</t>
    <phoneticPr fontId="8"/>
  </si>
  <si>
    <t>1.2.5 1)</t>
    <phoneticPr fontId="8"/>
  </si>
  <si>
    <t>1.2.6 1)</t>
    <phoneticPr fontId="8"/>
  </si>
  <si>
    <t>1.2.7 1)</t>
    <phoneticPr fontId="8"/>
  </si>
  <si>
    <t>1.2.8 2)</t>
    <phoneticPr fontId="8"/>
  </si>
  <si>
    <t>貸借機器の返却</t>
    <rPh sb="0" eb="2">
      <t>タイシャク</t>
    </rPh>
    <rPh sb="2" eb="4">
      <t>キキ</t>
    </rPh>
    <rPh sb="5" eb="7">
      <t>ヘンキャク</t>
    </rPh>
    <phoneticPr fontId="8"/>
  </si>
  <si>
    <t>1.2.8 3)</t>
    <phoneticPr fontId="8"/>
  </si>
  <si>
    <t>終了報告書の作成</t>
    <rPh sb="0" eb="2">
      <t>シュウリョウ</t>
    </rPh>
    <rPh sb="2" eb="5">
      <t>ホウコクショ</t>
    </rPh>
    <rPh sb="6" eb="8">
      <t>サクセイ</t>
    </rPh>
    <phoneticPr fontId="8"/>
  </si>
  <si>
    <t>1.2.8 4)</t>
    <phoneticPr fontId="8"/>
  </si>
  <si>
    <t>院内終了手続き</t>
    <rPh sb="0" eb="2">
      <t>インナイ</t>
    </rPh>
    <rPh sb="2" eb="4">
      <t>シュウリョウ</t>
    </rPh>
    <rPh sb="4" eb="6">
      <t>テツヅ</t>
    </rPh>
    <phoneticPr fontId="8"/>
  </si>
  <si>
    <t>1.2.8 5)</t>
    <phoneticPr fontId="8"/>
  </si>
  <si>
    <t>費用の精算</t>
    <rPh sb="0" eb="2">
      <t>ヒヨウ</t>
    </rPh>
    <rPh sb="3" eb="5">
      <t>セイサン</t>
    </rPh>
    <phoneticPr fontId="8"/>
  </si>
  <si>
    <t>治験関連資料の保管</t>
    <rPh sb="0" eb="2">
      <t>チケン</t>
    </rPh>
    <rPh sb="2" eb="4">
      <t>カンレン</t>
    </rPh>
    <rPh sb="4" eb="6">
      <t>シリョウ</t>
    </rPh>
    <rPh sb="7" eb="9">
      <t>ホカン</t>
    </rPh>
    <phoneticPr fontId="8"/>
  </si>
  <si>
    <t>変動費</t>
    <rPh sb="0" eb="3">
      <t>ヘンドウヒ</t>
    </rPh>
    <phoneticPr fontId="8"/>
  </si>
  <si>
    <t>2.1 1)</t>
    <phoneticPr fontId="8"/>
  </si>
  <si>
    <t>2.1 2)</t>
    <phoneticPr fontId="8"/>
  </si>
  <si>
    <t>2.1 3)</t>
    <phoneticPr fontId="8"/>
  </si>
  <si>
    <t>2.2 1)</t>
    <phoneticPr fontId="8"/>
  </si>
  <si>
    <t>2.3 1)</t>
    <phoneticPr fontId="8"/>
  </si>
  <si>
    <t>2.3 3)</t>
  </si>
  <si>
    <t>2.4 1)</t>
    <phoneticPr fontId="8"/>
  </si>
  <si>
    <t>検査の予約・被験者の来院日程調整・事前準備</t>
    <rPh sb="0" eb="2">
      <t>ケンサ</t>
    </rPh>
    <rPh sb="3" eb="5">
      <t>ヨヤク</t>
    </rPh>
    <rPh sb="6" eb="9">
      <t>ヒケンシャ</t>
    </rPh>
    <rPh sb="10" eb="12">
      <t>ライイン</t>
    </rPh>
    <rPh sb="12" eb="14">
      <t>ニッテイ</t>
    </rPh>
    <rPh sb="14" eb="16">
      <t>チョウセイ</t>
    </rPh>
    <rPh sb="17" eb="19">
      <t>ジゼン</t>
    </rPh>
    <rPh sb="19" eb="21">
      <t>ジュンビ</t>
    </rPh>
    <phoneticPr fontId="8"/>
  </si>
  <si>
    <t>2.4 2)</t>
    <phoneticPr fontId="8"/>
  </si>
  <si>
    <t>2.4 3)</t>
    <phoneticPr fontId="8"/>
  </si>
  <si>
    <t>2.4 4)</t>
    <phoneticPr fontId="8"/>
  </si>
  <si>
    <t>2.4 5)</t>
    <phoneticPr fontId="8"/>
  </si>
  <si>
    <t>施設関係部署内の調整、情報共有</t>
    <rPh sb="0" eb="2">
      <t>シセツ</t>
    </rPh>
    <rPh sb="2" eb="4">
      <t>カンケイ</t>
    </rPh>
    <rPh sb="4" eb="6">
      <t>ブショ</t>
    </rPh>
    <rPh sb="6" eb="7">
      <t>ナイ</t>
    </rPh>
    <rPh sb="8" eb="10">
      <t>チョウセイ</t>
    </rPh>
    <rPh sb="11" eb="13">
      <t>ジョウホウ</t>
    </rPh>
    <rPh sb="13" eb="15">
      <t>キョウユウ</t>
    </rPh>
    <phoneticPr fontId="8"/>
  </si>
  <si>
    <t>2.4 6)</t>
    <phoneticPr fontId="8"/>
  </si>
  <si>
    <t>被験者への電話等の通信対応</t>
    <rPh sb="7" eb="8">
      <t>トウ</t>
    </rPh>
    <rPh sb="9" eb="11">
      <t>ツウシン</t>
    </rPh>
    <phoneticPr fontId="8"/>
  </si>
  <si>
    <t>2.4 7)</t>
    <phoneticPr fontId="8"/>
  </si>
  <si>
    <t>2.4 8)</t>
    <phoneticPr fontId="8"/>
  </si>
  <si>
    <t>2.4 9)</t>
    <phoneticPr fontId="8"/>
  </si>
  <si>
    <t>2.4 10)</t>
    <phoneticPr fontId="8"/>
  </si>
  <si>
    <t>2.5 1)</t>
    <phoneticPr fontId="8"/>
  </si>
  <si>
    <t>2.6 1)</t>
    <phoneticPr fontId="8"/>
  </si>
  <si>
    <t>2.6 2)</t>
    <phoneticPr fontId="8"/>
  </si>
  <si>
    <t>2.7 1)</t>
    <phoneticPr fontId="8"/>
  </si>
  <si>
    <t>2.7 2)</t>
  </si>
  <si>
    <t>逸脱に対する対応と報告書の作成</t>
    <rPh sb="0" eb="2">
      <t>イツダツ</t>
    </rPh>
    <rPh sb="3" eb="4">
      <t>タイ</t>
    </rPh>
    <rPh sb="6" eb="8">
      <t>タイオウ</t>
    </rPh>
    <rPh sb="9" eb="12">
      <t>ホウコクショ</t>
    </rPh>
    <rPh sb="13" eb="15">
      <t>サクセイ</t>
    </rPh>
    <phoneticPr fontId="8"/>
  </si>
  <si>
    <t>2.8 1)</t>
    <phoneticPr fontId="8"/>
  </si>
  <si>
    <t>再同意の取得</t>
    <rPh sb="0" eb="1">
      <t>サイ</t>
    </rPh>
    <rPh sb="1" eb="3">
      <t>ドウイ</t>
    </rPh>
    <rPh sb="4" eb="6">
      <t>シュトク</t>
    </rPh>
    <phoneticPr fontId="8"/>
  </si>
  <si>
    <t>2.9 1)</t>
    <phoneticPr fontId="8"/>
  </si>
  <si>
    <t>負担軽減費の精算・支給（被験者）</t>
    <rPh sb="0" eb="2">
      <t>フタン</t>
    </rPh>
    <rPh sb="2" eb="4">
      <t>ケイゲン</t>
    </rPh>
    <rPh sb="4" eb="5">
      <t>ヒ</t>
    </rPh>
    <rPh sb="6" eb="8">
      <t>セイサン</t>
    </rPh>
    <rPh sb="9" eb="11">
      <t>シキュウ</t>
    </rPh>
    <rPh sb="12" eb="15">
      <t>ヒケンシャ</t>
    </rPh>
    <phoneticPr fontId="8"/>
  </si>
  <si>
    <t>2.9 2)</t>
    <phoneticPr fontId="8"/>
  </si>
  <si>
    <t>2.9 3)</t>
    <phoneticPr fontId="8"/>
  </si>
  <si>
    <t>保険外併用療養費支給対象外費用の精算</t>
    <rPh sb="0" eb="3">
      <t>ホケンガイ</t>
    </rPh>
    <rPh sb="3" eb="5">
      <t>ヘイヨウ</t>
    </rPh>
    <rPh sb="5" eb="8">
      <t>リョウヨウヒ</t>
    </rPh>
    <rPh sb="8" eb="10">
      <t>シキュウ</t>
    </rPh>
    <rPh sb="10" eb="13">
      <t>タイショウガイ</t>
    </rPh>
    <rPh sb="13" eb="15">
      <t>ヒヨウ</t>
    </rPh>
    <rPh sb="16" eb="18">
      <t>セイサン</t>
    </rPh>
    <phoneticPr fontId="8"/>
  </si>
  <si>
    <t>1.1.2 5)</t>
    <phoneticPr fontId="8"/>
  </si>
  <si>
    <t>重篤な有害事象に対する対応と報告書の作成</t>
    <rPh sb="0" eb="2">
      <t>ジュウトク</t>
    </rPh>
    <rPh sb="3" eb="5">
      <t>ユウガイ</t>
    </rPh>
    <rPh sb="5" eb="7">
      <t>ジショウ</t>
    </rPh>
    <rPh sb="8" eb="9">
      <t>タイ</t>
    </rPh>
    <rPh sb="11" eb="13">
      <t>タイオウ</t>
    </rPh>
    <rPh sb="14" eb="17">
      <t>ホウコクショ</t>
    </rPh>
    <rPh sb="18" eb="20">
      <t>サクセイ</t>
    </rPh>
    <phoneticPr fontId="8"/>
  </si>
  <si>
    <t>このシートには計算式が含まれているためいじらないでください!!</t>
    <rPh sb="7" eb="9">
      <t>ケイサン</t>
    </rPh>
    <rPh sb="9" eb="10">
      <t>シキ</t>
    </rPh>
    <rPh sb="11" eb="12">
      <t>フク</t>
    </rPh>
    <phoneticPr fontId="8"/>
  </si>
  <si>
    <t>項目
（詳細な項目内容はSOPを参照）</t>
    <rPh sb="0" eb="2">
      <t>コウモク</t>
    </rPh>
    <rPh sb="4" eb="6">
      <t>ショウサイ</t>
    </rPh>
    <rPh sb="7" eb="9">
      <t>コウモク</t>
    </rPh>
    <rPh sb="9" eb="11">
      <t>ナイヨウ</t>
    </rPh>
    <rPh sb="16" eb="18">
      <t>サンショウ</t>
    </rPh>
    <phoneticPr fontId="8"/>
  </si>
  <si>
    <t>治験実施前
（実施契約前）</t>
    <rPh sb="0" eb="2">
      <t>チケン</t>
    </rPh>
    <rPh sb="2" eb="4">
      <t>ジッシ</t>
    </rPh>
    <rPh sb="4" eb="5">
      <t>マエ</t>
    </rPh>
    <rPh sb="7" eb="9">
      <t>ジッシ</t>
    </rPh>
    <rPh sb="9" eb="11">
      <t>ケイヤク</t>
    </rPh>
    <rPh sb="11" eb="12">
      <t>マエ</t>
    </rPh>
    <phoneticPr fontId="8"/>
  </si>
  <si>
    <t>治験実施中
（実施契約後）</t>
    <rPh sb="4" eb="5">
      <t>チュウ</t>
    </rPh>
    <rPh sb="11" eb="12">
      <t>ゴ</t>
    </rPh>
    <phoneticPr fontId="8"/>
  </si>
  <si>
    <t>業務頻度・人員数・係数</t>
    <rPh sb="0" eb="2">
      <t>ギョウム</t>
    </rPh>
    <rPh sb="2" eb="4">
      <t>ヒンド</t>
    </rPh>
    <rPh sb="5" eb="8">
      <t>ジンインスウ</t>
    </rPh>
    <rPh sb="9" eb="11">
      <t>ケイスウ</t>
    </rPh>
    <phoneticPr fontId="8"/>
  </si>
  <si>
    <t>実施医療機関の選定対応</t>
    <phoneticPr fontId="1"/>
  </si>
  <si>
    <t>治験責任医師との協議、合意</t>
    <phoneticPr fontId="1"/>
  </si>
  <si>
    <t>ヒアリング、治験内容についての疑義</t>
    <phoneticPr fontId="1"/>
  </si>
  <si>
    <t xml:space="preserve">受入れの準備（履歴書・治験分担医師リストの作成・交付） </t>
    <phoneticPr fontId="1"/>
  </si>
  <si>
    <t>国際共同治験は1.5倍とする。</t>
    <phoneticPr fontId="1"/>
  </si>
  <si>
    <t>カルテスクリーニング（被験者候補の選定）</t>
    <phoneticPr fontId="8"/>
  </si>
  <si>
    <t>1.1.2 6)</t>
    <phoneticPr fontId="8"/>
  </si>
  <si>
    <t>同意説明文書の作成</t>
    <phoneticPr fontId="1"/>
  </si>
  <si>
    <t>アカウント数に応じ以下にア係数を設定する。
　0 ：無し　　5 ：1～5アカウント　　　10：6～10アカウント　　15：11アカウント以上</t>
    <phoneticPr fontId="1"/>
  </si>
  <si>
    <t>デジタルデバイスのセットアップ</t>
    <phoneticPr fontId="1"/>
  </si>
  <si>
    <t>対象人数は医師3名、CRC3名、薬剤師2名、検査技師2名とする。
国際共同治験は1.5倍とする。</t>
    <phoneticPr fontId="1"/>
  </si>
  <si>
    <t>医療機器（注射器・注入器・吸入器等の医薬品たるコンビネーション製品を除く）、再生医療等製品場合のみ適用とする。
対象人数は医師2名、CRC2名、薬剤師2名とする。</t>
    <phoneticPr fontId="1"/>
  </si>
  <si>
    <t>院内システムへの治験情報登録</t>
    <phoneticPr fontId="1"/>
  </si>
  <si>
    <t>対象者人数は医師 3名、CRC 3名、薬剤師 1名、看護師 1名、検査技師 1名、事務職員1名とする。</t>
    <phoneticPr fontId="1"/>
  </si>
  <si>
    <t>治験薬提供が無い場合は除く。
治験薬の特殊管理が必要な場合、又は医療機器・再生医療等製品の場合は2倍とする。</t>
    <phoneticPr fontId="1"/>
  </si>
  <si>
    <t>初回治験薬の受領（治験薬管理手順の確認、治験薬の受領・保管</t>
    <phoneticPr fontId="1"/>
  </si>
  <si>
    <t>安全性情報の確認</t>
    <phoneticPr fontId="1"/>
  </si>
  <si>
    <t>1.2.4 3)</t>
  </si>
  <si>
    <t>治験薬管理</t>
    <rPh sb="0" eb="2">
      <t>チケン</t>
    </rPh>
    <rPh sb="2" eb="3">
      <t>ヤク</t>
    </rPh>
    <rPh sb="3" eb="5">
      <t>カンリ</t>
    </rPh>
    <phoneticPr fontId="8"/>
  </si>
  <si>
    <t>1.2.4 6)</t>
    <phoneticPr fontId="8"/>
  </si>
  <si>
    <t>治験機器精度管理</t>
    <phoneticPr fontId="1"/>
  </si>
  <si>
    <t>1.2.4 7)</t>
  </si>
  <si>
    <t xml:space="preserve">必須文書管理（初回審査翌月以降） </t>
    <rPh sb="0" eb="2">
      <t>ヒッス</t>
    </rPh>
    <rPh sb="2" eb="4">
      <t>ブンショ</t>
    </rPh>
    <rPh sb="4" eb="6">
      <t>カンリ</t>
    </rPh>
    <phoneticPr fontId="8"/>
  </si>
  <si>
    <t>書類受付、開催準備、IRBへの審議依頼</t>
    <phoneticPr fontId="1"/>
  </si>
  <si>
    <t>治験薬の治験依頼者への返却</t>
    <phoneticPr fontId="1"/>
  </si>
  <si>
    <t>「選択・除外基準の総数が20以上」、又は「代諾者の必要が有」に該当する場合は2倍とする。</t>
    <phoneticPr fontId="1"/>
  </si>
  <si>
    <t>2.2 2)</t>
  </si>
  <si>
    <t>身長・体重・体組成等の身体計測</t>
    <phoneticPr fontId="1"/>
  </si>
  <si>
    <t>2.3 2)</t>
  </si>
  <si>
    <t>バイタル測定</t>
    <phoneticPr fontId="1"/>
  </si>
  <si>
    <t>臨床検査集中測定対応（検体配送対応を含む）</t>
    <phoneticPr fontId="1"/>
  </si>
  <si>
    <t>被験者の最低年齢が2歳未満の場合は2倍、2～5歳の場合は1.5倍、6～11歳の場合は1.2倍とする。</t>
    <phoneticPr fontId="1"/>
  </si>
  <si>
    <t>2.3 4)</t>
    <phoneticPr fontId="8"/>
  </si>
  <si>
    <t>中央判定機関への画像提出</t>
    <phoneticPr fontId="1"/>
  </si>
  <si>
    <t>医師による評価シート、又は神経学的評価等</t>
    <phoneticPr fontId="1"/>
  </si>
  <si>
    <t>2.3 5)</t>
    <phoneticPr fontId="1"/>
  </si>
  <si>
    <t>2.3 6)</t>
    <phoneticPr fontId="1"/>
  </si>
  <si>
    <t>2.3 7)</t>
    <phoneticPr fontId="1"/>
  </si>
  <si>
    <t>入院の場合は1.2倍とする。
加えて、被験者の最低年齢が2歳未満の場合は2倍、2～5歳の場合は1.5倍、6～11歳の場合は1.2倍とする。
加えて、投与経路が内用・外用以外場合は1.2倍とする。</t>
    <phoneticPr fontId="1"/>
  </si>
  <si>
    <t>3回目終了以降は、医師は3回に1回、CRCは2回に1回とする。</t>
    <phoneticPr fontId="1"/>
  </si>
  <si>
    <t>被験者/介護者が回答する調査票（VAS、QOL等）の確認</t>
    <phoneticPr fontId="1"/>
  </si>
  <si>
    <t>症状日誌・投与日誌の回収や確認</t>
    <phoneticPr fontId="1"/>
  </si>
  <si>
    <t>規定外来院時・追跡来院時の診察及び被験者対応</t>
    <phoneticPr fontId="1"/>
  </si>
  <si>
    <t>治験特有の対応</t>
    <phoneticPr fontId="1"/>
  </si>
  <si>
    <t>各人員の業務時間は、治験毎に設定する。
治験特有の対応がある場合のみ適用とする。</t>
    <phoneticPr fontId="1"/>
  </si>
  <si>
    <t>2.5 2)</t>
    <phoneticPr fontId="8"/>
  </si>
  <si>
    <t>治験薬の回収</t>
    <phoneticPr fontId="1"/>
  </si>
  <si>
    <t>治験薬や主要評価検査等の盲検の対応</t>
    <phoneticPr fontId="1"/>
  </si>
  <si>
    <t>2.5 3)</t>
    <phoneticPr fontId="8"/>
  </si>
  <si>
    <t>症例報告書の作成</t>
    <phoneticPr fontId="1"/>
  </si>
  <si>
    <t>負担軽減費、変動費の精算・請求（治験依頼者）</t>
    <rPh sb="0" eb="2">
      <t>フタン</t>
    </rPh>
    <rPh sb="2" eb="4">
      <t>ケイゲン</t>
    </rPh>
    <rPh sb="4" eb="5">
      <t>ヒ</t>
    </rPh>
    <rPh sb="6" eb="8">
      <t>ヘンドウ</t>
    </rPh>
    <rPh sb="8" eb="9">
      <t>ヒ</t>
    </rPh>
    <rPh sb="10" eb="12">
      <t>セイサン</t>
    </rPh>
    <rPh sb="13" eb="15">
      <t>セイキュウ</t>
    </rPh>
    <rPh sb="16" eb="18">
      <t>チケン</t>
    </rPh>
    <rPh sb="18" eb="21">
      <t>イライシャ</t>
    </rPh>
    <phoneticPr fontId="8"/>
  </si>
  <si>
    <t>＜職種別時給＞</t>
    <rPh sb="1" eb="4">
      <t>ショクシュベツ</t>
    </rPh>
    <rPh sb="4" eb="6">
      <t>ジキュウ</t>
    </rPh>
    <phoneticPr fontId="1"/>
  </si>
  <si>
    <t>医師：</t>
    <rPh sb="0" eb="2">
      <t>イシ</t>
    </rPh>
    <phoneticPr fontId="1"/>
  </si>
  <si>
    <t>医師以外：</t>
    <rPh sb="0" eb="2">
      <t>イシ</t>
    </rPh>
    <rPh sb="2" eb="4">
      <t>イガイ</t>
    </rPh>
    <phoneticPr fontId="1"/>
  </si>
  <si>
    <t>初回IRB開催の準備</t>
    <rPh sb="0" eb="2">
      <t>ショカイ</t>
    </rPh>
    <rPh sb="5" eb="7">
      <t>カイサイ</t>
    </rPh>
    <rPh sb="8" eb="10">
      <t>ジュンビ</t>
    </rPh>
    <phoneticPr fontId="8"/>
  </si>
  <si>
    <t>治験用システム（EDC,IVRS,IWRS,IRT等）のセットアップ</t>
    <phoneticPr fontId="1"/>
  </si>
  <si>
    <t>入院</t>
  </si>
  <si>
    <t>院内採用品目からの併用禁止・同種同効薬リストの作成</t>
    <rPh sb="0" eb="2">
      <t>インナイ</t>
    </rPh>
    <rPh sb="2" eb="4">
      <t>サイヨウ</t>
    </rPh>
    <rPh sb="4" eb="6">
      <t>ヒンモク</t>
    </rPh>
    <rPh sb="9" eb="11">
      <t>ヘイヨウ</t>
    </rPh>
    <rPh sb="11" eb="13">
      <t>キンシ</t>
    </rPh>
    <rPh sb="14" eb="16">
      <t>ドウシュ</t>
    </rPh>
    <rPh sb="16" eb="17">
      <t>ドウ</t>
    </rPh>
    <rPh sb="17" eb="18">
      <t>キ</t>
    </rPh>
    <rPh sb="18" eb="19">
      <t>ヤク</t>
    </rPh>
    <rPh sb="23" eb="25">
      <t>サクセイ</t>
    </rPh>
    <phoneticPr fontId="8"/>
  </si>
  <si>
    <t>治験薬提供がない治験は除く。</t>
    <phoneticPr fontId="1"/>
  </si>
  <si>
    <t>治験薬提供がない場合は除く。
治験薬の特殊管理が必要な場合、又は医療機器・再生医療等製品の場合は2倍とする。</t>
    <phoneticPr fontId="1"/>
  </si>
  <si>
    <t>契約期間中3カ月に1回発生することを想定する。</t>
    <phoneticPr fontId="8"/>
  </si>
  <si>
    <t>契約期間中3カ月に1回発生することを想定する。</t>
    <phoneticPr fontId="1"/>
  </si>
  <si>
    <t>実施回数は「契約月数-1」とし、治験薬の温度管理方法の種類数を積算する。
治験薬提供が無い場合は除く。
治験薬の特殊管理が必要な場合、又は治験依頼者へ温度管理記録提出必須の場合は2倍とする。</t>
    <rPh sb="0" eb="2">
      <t>ジッシ</t>
    </rPh>
    <rPh sb="2" eb="4">
      <t>カイスウ</t>
    </rPh>
    <rPh sb="6" eb="8">
      <t>ケイヤク</t>
    </rPh>
    <rPh sb="8" eb="10">
      <t>ツキスウ</t>
    </rPh>
    <rPh sb="16" eb="19">
      <t>チケンヤク</t>
    </rPh>
    <rPh sb="20" eb="22">
      <t>オンド</t>
    </rPh>
    <rPh sb="22" eb="26">
      <t>カンリホウホウ</t>
    </rPh>
    <rPh sb="27" eb="29">
      <t>シュルイ</t>
    </rPh>
    <rPh sb="29" eb="30">
      <t>スウ</t>
    </rPh>
    <rPh sb="31" eb="33">
      <t>セキサン</t>
    </rPh>
    <phoneticPr fontId="8"/>
  </si>
  <si>
    <t>契約期間が1年を超える場合、1年に1回発生することを想定する。</t>
    <rPh sb="0" eb="4">
      <t>ケイヤクキカン</t>
    </rPh>
    <rPh sb="6" eb="7">
      <t>ネン</t>
    </rPh>
    <rPh sb="8" eb="9">
      <t>コ</t>
    </rPh>
    <rPh sb="11" eb="13">
      <t>バアイ</t>
    </rPh>
    <rPh sb="15" eb="16">
      <t>ネン</t>
    </rPh>
    <rPh sb="18" eb="19">
      <t>カイ</t>
    </rPh>
    <rPh sb="19" eb="21">
      <t>ハッセイ</t>
    </rPh>
    <rPh sb="26" eb="28">
      <t>ソウテイ</t>
    </rPh>
    <phoneticPr fontId="1"/>
  </si>
  <si>
    <t>初回審査の翌月から契約期間中1ヵ月に1回を想定する。ただし、契約3年目以降は業務量を4分の1とする。
〈24カ月以内の場合〉実施回数は「契約月数-1」
〈25カ月以上の場合〉実施回数は「23+（契約月数-24)/4）」</t>
    <rPh sb="0" eb="2">
      <t>ショカイ</t>
    </rPh>
    <rPh sb="2" eb="4">
      <t>シンサ</t>
    </rPh>
    <rPh sb="5" eb="7">
      <t>ヨクゲツ</t>
    </rPh>
    <rPh sb="9" eb="11">
      <t>ケイヤク</t>
    </rPh>
    <rPh sb="11" eb="14">
      <t>キカンチュウ</t>
    </rPh>
    <rPh sb="16" eb="17">
      <t>ゲツ</t>
    </rPh>
    <rPh sb="19" eb="20">
      <t>カイ</t>
    </rPh>
    <rPh sb="21" eb="23">
      <t>ソウテイ</t>
    </rPh>
    <rPh sb="30" eb="32">
      <t>ケイヤク</t>
    </rPh>
    <rPh sb="33" eb="35">
      <t>ネンメ</t>
    </rPh>
    <rPh sb="35" eb="37">
      <t>イコウ</t>
    </rPh>
    <rPh sb="38" eb="41">
      <t>ギョウムリョウ</t>
    </rPh>
    <rPh sb="43" eb="44">
      <t>ブン</t>
    </rPh>
    <rPh sb="55" eb="56">
      <t>ゲツ</t>
    </rPh>
    <rPh sb="56" eb="58">
      <t>イナイ</t>
    </rPh>
    <rPh sb="59" eb="61">
      <t>バアイ</t>
    </rPh>
    <rPh sb="62" eb="64">
      <t>ジッシ</t>
    </rPh>
    <rPh sb="64" eb="66">
      <t>カイスウ</t>
    </rPh>
    <rPh sb="68" eb="70">
      <t>ケイヤク</t>
    </rPh>
    <rPh sb="70" eb="71">
      <t>ツキ</t>
    </rPh>
    <rPh sb="71" eb="72">
      <t>スウ</t>
    </rPh>
    <rPh sb="80" eb="81">
      <t>ゲツ</t>
    </rPh>
    <rPh sb="81" eb="83">
      <t>イジョウ</t>
    </rPh>
    <rPh sb="84" eb="86">
      <t>バアイ</t>
    </rPh>
    <rPh sb="87" eb="89">
      <t>ジッシ</t>
    </rPh>
    <rPh sb="89" eb="91">
      <t>カイスウ</t>
    </rPh>
    <rPh sb="97" eb="99">
      <t>ケイヤク</t>
    </rPh>
    <rPh sb="99" eb="101">
      <t>ツキスウ</t>
    </rPh>
    <phoneticPr fontId="8"/>
  </si>
  <si>
    <t>初回審査の翌月から契約期間中1ヵ月に1回を想定する。ただし、契約3年目以降は業務量を4分の1とする。
〈24カ月以内の場合〉実施回数は「契約月数-1」
〈25カ月以上の場合〉実施回数は「23+（契約月数-24)/4」</t>
    <rPh sb="55" eb="56">
      <t>ゲツ</t>
    </rPh>
    <rPh sb="56" eb="58">
      <t>イナイ</t>
    </rPh>
    <rPh sb="59" eb="61">
      <t>バアイ</t>
    </rPh>
    <rPh sb="62" eb="64">
      <t>ジッシ</t>
    </rPh>
    <rPh sb="64" eb="66">
      <t>カイスウ</t>
    </rPh>
    <rPh sb="68" eb="70">
      <t>ケイヤク</t>
    </rPh>
    <rPh sb="70" eb="71">
      <t>ツキ</t>
    </rPh>
    <rPh sb="71" eb="72">
      <t>スウ</t>
    </rPh>
    <rPh sb="80" eb="81">
      <t>ゲツ</t>
    </rPh>
    <rPh sb="81" eb="83">
      <t>イジョウ</t>
    </rPh>
    <rPh sb="84" eb="86">
      <t>バアイ</t>
    </rPh>
    <rPh sb="87" eb="89">
      <t>ジッシ</t>
    </rPh>
    <rPh sb="89" eb="91">
      <t>カイスウ</t>
    </rPh>
    <rPh sb="97" eb="99">
      <t>ケイヤク</t>
    </rPh>
    <rPh sb="99" eb="101">
      <t>ツキスウ</t>
    </rPh>
    <phoneticPr fontId="8"/>
  </si>
  <si>
    <t>1.2.8 1)</t>
    <phoneticPr fontId="8"/>
  </si>
  <si>
    <t>症例登録・スクリーニング名簿・被験者識別コード表の作成</t>
    <rPh sb="0" eb="2">
      <t>ショウレイ</t>
    </rPh>
    <rPh sb="2" eb="4">
      <t>トウロク</t>
    </rPh>
    <phoneticPr fontId="8"/>
  </si>
  <si>
    <t>2.1 4)</t>
    <phoneticPr fontId="1"/>
  </si>
  <si>
    <t>契約期間中1年に1回発生することを想定する。</t>
    <rPh sb="6" eb="7">
      <t>ネン</t>
    </rPh>
    <phoneticPr fontId="1"/>
  </si>
  <si>
    <t>契約期間中1ヵ月に1回発生すること（契約月数-1回）を想定し、以下の安全性情報の発生頻度の係数を積算する。
　1　：4週間以内に1回以上　　0.5：不定期　　0　：無し</t>
    <rPh sb="0" eb="2">
      <t>ケイヤク</t>
    </rPh>
    <rPh sb="2" eb="5">
      <t>キカンチュウ</t>
    </rPh>
    <rPh sb="7" eb="8">
      <t>ゲツ</t>
    </rPh>
    <rPh sb="10" eb="11">
      <t>カイ</t>
    </rPh>
    <rPh sb="11" eb="13">
      <t>ハッセイ</t>
    </rPh>
    <rPh sb="27" eb="29">
      <t>ソウテイ</t>
    </rPh>
    <rPh sb="31" eb="33">
      <t>イカ</t>
    </rPh>
    <rPh sb="34" eb="37">
      <t>アンゼンセイ</t>
    </rPh>
    <rPh sb="37" eb="39">
      <t>ジョウホウ</t>
    </rPh>
    <rPh sb="40" eb="42">
      <t>ハッセイ</t>
    </rPh>
    <rPh sb="42" eb="44">
      <t>ヒンド</t>
    </rPh>
    <rPh sb="45" eb="47">
      <t>ケイスウ</t>
    </rPh>
    <rPh sb="48" eb="50">
      <t>セキサン</t>
    </rPh>
    <phoneticPr fontId="1"/>
  </si>
  <si>
    <t>PK・PD解析のみを目的とした検体採取対応</t>
    <phoneticPr fontId="1"/>
  </si>
  <si>
    <t>組織標本（培養検体を含む）の作製、又は依頼者提出対応</t>
    <phoneticPr fontId="1"/>
  </si>
  <si>
    <t>治験依頼者への問合わせ（症例SDVの対応を含む）</t>
    <phoneticPr fontId="1"/>
  </si>
  <si>
    <t>治験薬の処方・払出し（併用禁止薬のチェック、治験薬管理表記入を含む）</t>
    <phoneticPr fontId="1"/>
  </si>
  <si>
    <t>主たる治験診療科以外の診療科、又は他院による評価が規定されているVisit数</t>
    <phoneticPr fontId="1"/>
  </si>
  <si>
    <t>歯科医師による評価、眼科医師による評価、皮膚科医師による評価、他院でのPET検査、</t>
    <rPh sb="31" eb="33">
      <t>タイン</t>
    </rPh>
    <rPh sb="38" eb="40">
      <t>ケンサ</t>
    </rPh>
    <phoneticPr fontId="1"/>
  </si>
  <si>
    <t>初回投与から観察終了までの期間　　＜係数＞1：26週未満　　 　 2：26週～52週　   　 4：53週～104週　　  　6：105週以上</t>
    <rPh sb="18" eb="20">
      <t>ケイスウ</t>
    </rPh>
    <phoneticPr fontId="1"/>
  </si>
  <si>
    <t>主たる治験診療科以外の診療科、又は他院による評価が規定されているVisit数</t>
    <phoneticPr fontId="1"/>
  </si>
  <si>
    <t>他科・他院との情報交換（書簡作成、他院・他科との情報授受）</t>
    <rPh sb="0" eb="2">
      <t>タカ</t>
    </rPh>
    <rPh sb="3" eb="5">
      <t>タイン</t>
    </rPh>
    <rPh sb="7" eb="9">
      <t>ジョウホウ</t>
    </rPh>
    <rPh sb="9" eb="11">
      <t>コウカン</t>
    </rPh>
    <phoneticPr fontId="8"/>
  </si>
  <si>
    <t>組み入れ後の診察（初回診察以降の診察時に行う評価、服薬コンプライアンス・検査結果・AEの確認）</t>
    <rPh sb="0" eb="1">
      <t>ク</t>
    </rPh>
    <rPh sb="2" eb="3">
      <t>イ</t>
    </rPh>
    <rPh sb="4" eb="5">
      <t>ゴ</t>
    </rPh>
    <rPh sb="9" eb="11">
      <t>ショカイ</t>
    </rPh>
    <rPh sb="11" eb="13">
      <t>シンサツ</t>
    </rPh>
    <rPh sb="13" eb="15">
      <t>イコウ</t>
    </rPh>
    <rPh sb="16" eb="18">
      <t>シンサツ</t>
    </rPh>
    <phoneticPr fontId="1"/>
  </si>
  <si>
    <t>初回投与から観察終了までの期間等をもとに、実施回数の想定係数を以下とする。
1：26週未満　　2：26週以上53週未満　　4：53週以上105週未満　　6：105週以上</t>
    <phoneticPr fontId="1"/>
  </si>
  <si>
    <t>1例あたりの平均的な頻度として2回を想定した。</t>
    <rPh sb="1" eb="2">
      <t>レイ</t>
    </rPh>
    <rPh sb="6" eb="9">
      <t>ヘイキンテキ</t>
    </rPh>
    <rPh sb="10" eb="12">
      <t>ヒンド</t>
    </rPh>
    <rPh sb="16" eb="17">
      <t>カイ</t>
    </rPh>
    <rPh sb="18" eb="20">
      <t>ソウテイ</t>
    </rPh>
    <phoneticPr fontId="8"/>
  </si>
  <si>
    <t>SCR,EOT/中止時</t>
    <phoneticPr fontId="1"/>
  </si>
  <si>
    <t>治験薬提供が無い場合は除く。
契約期間が1年を超えると1年に1回発生することを想定する。
〈12カ月以内の場合〉実施回数は「0回」（初回分は実施前に加算しているため）
〈13カ月以上の場合〉実施回数は「（契約月数-1）/12」（初回分を除く）</t>
    <rPh sb="49" eb="50">
      <t>ゲツ</t>
    </rPh>
    <rPh sb="50" eb="52">
      <t>イナイ</t>
    </rPh>
    <rPh sb="53" eb="55">
      <t>バアイ</t>
    </rPh>
    <rPh sb="56" eb="58">
      <t>ジッシ</t>
    </rPh>
    <rPh sb="58" eb="60">
      <t>カイスウ</t>
    </rPh>
    <rPh sb="63" eb="64">
      <t>カイ</t>
    </rPh>
    <rPh sb="66" eb="68">
      <t>ショカイ</t>
    </rPh>
    <rPh sb="68" eb="69">
      <t>ブン</t>
    </rPh>
    <rPh sb="70" eb="72">
      <t>ジッシ</t>
    </rPh>
    <rPh sb="72" eb="73">
      <t>マエ</t>
    </rPh>
    <rPh sb="74" eb="76">
      <t>カサン</t>
    </rPh>
    <rPh sb="88" eb="89">
      <t>ゲツ</t>
    </rPh>
    <rPh sb="89" eb="91">
      <t>イジョウ</t>
    </rPh>
    <rPh sb="92" eb="94">
      <t>バアイ</t>
    </rPh>
    <rPh sb="114" eb="116">
      <t>ショカイ</t>
    </rPh>
    <rPh sb="116" eb="117">
      <t>ブン</t>
    </rPh>
    <rPh sb="118" eb="119">
      <t>ノゾ</t>
    </rPh>
    <phoneticPr fontId="8"/>
  </si>
  <si>
    <t>薬剤師</t>
    <rPh sb="0" eb="3">
      <t>ヤクザイシ</t>
    </rPh>
    <phoneticPr fontId="1"/>
  </si>
  <si>
    <t>治験課題名</t>
    <rPh sb="0" eb="2">
      <t>チケン</t>
    </rPh>
    <rPh sb="2" eb="4">
      <t>カダイ</t>
    </rPh>
    <rPh sb="4" eb="5">
      <t>メイ</t>
    </rPh>
    <phoneticPr fontId="1"/>
  </si>
  <si>
    <t>【治験の概要】</t>
    <rPh sb="1" eb="3">
      <t>チケン</t>
    </rPh>
    <rPh sb="4" eb="6">
      <t>ガイヨウ</t>
    </rPh>
    <phoneticPr fontId="1"/>
  </si>
  <si>
    <t>例</t>
    <rPh sb="0" eb="1">
      <t>レイ</t>
    </rPh>
    <phoneticPr fontId="1"/>
  </si>
  <si>
    <t>医療機関</t>
    <rPh sb="0" eb="2">
      <t>イリョウ</t>
    </rPh>
    <rPh sb="2" eb="4">
      <t>キカン</t>
    </rPh>
    <phoneticPr fontId="8"/>
  </si>
  <si>
    <t>医療機関内の参考内訳</t>
    <rPh sb="0" eb="2">
      <t>イリョウ</t>
    </rPh>
    <rPh sb="2" eb="4">
      <t>キカン</t>
    </rPh>
    <rPh sb="4" eb="5">
      <t>ナイ</t>
    </rPh>
    <rPh sb="6" eb="8">
      <t>サンコウ</t>
    </rPh>
    <rPh sb="8" eb="10">
      <t>ウチワケ</t>
    </rPh>
    <phoneticPr fontId="1"/>
  </si>
  <si>
    <t>検査技師</t>
    <rPh sb="0" eb="2">
      <t>ケンサ</t>
    </rPh>
    <rPh sb="2" eb="4">
      <t>ギシ</t>
    </rPh>
    <phoneticPr fontId="1"/>
  </si>
  <si>
    <t>固定費総額</t>
    <rPh sb="0" eb="3">
      <t>コテイヒ</t>
    </rPh>
    <rPh sb="3" eb="5">
      <t>ソウガク</t>
    </rPh>
    <phoneticPr fontId="8"/>
  </si>
  <si>
    <t>　内訳：治験実施前に係る固定費小計</t>
    <rPh sb="1" eb="3">
      <t>ウチワケ</t>
    </rPh>
    <rPh sb="6" eb="8">
      <t>ジッシ</t>
    </rPh>
    <rPh sb="8" eb="9">
      <t>マエ</t>
    </rPh>
    <rPh sb="15" eb="17">
      <t>ショウケイ</t>
    </rPh>
    <phoneticPr fontId="8"/>
  </si>
  <si>
    <t>　内訳：治験実施契約前の固定費</t>
    <phoneticPr fontId="8"/>
  </si>
  <si>
    <t>　内訳：治験実施中に係る固定費小計</t>
    <rPh sb="1" eb="3">
      <t>ウチワケ</t>
    </rPh>
    <rPh sb="8" eb="9">
      <t>チュウ</t>
    </rPh>
    <rPh sb="15" eb="17">
      <t>ショウケイ</t>
    </rPh>
    <phoneticPr fontId="8"/>
  </si>
  <si>
    <t>　内訳：治験実施契約後の固定費</t>
    <rPh sb="1" eb="3">
      <t>ウチワケ</t>
    </rPh>
    <rPh sb="4" eb="6">
      <t>チケン</t>
    </rPh>
    <rPh sb="6" eb="8">
      <t>ジッシ</t>
    </rPh>
    <rPh sb="8" eb="10">
      <t>ケイヤク</t>
    </rPh>
    <rPh sb="10" eb="11">
      <t>ゴ</t>
    </rPh>
    <rPh sb="12" eb="15">
      <t>コテイヒ</t>
    </rPh>
    <phoneticPr fontId="8"/>
  </si>
  <si>
    <t>目標症例数を完遂した場合の治験費用総額の目安</t>
    <phoneticPr fontId="8"/>
  </si>
  <si>
    <t>総額目安</t>
    <rPh sb="0" eb="2">
      <t>ソウガク</t>
    </rPh>
    <rPh sb="2" eb="4">
      <t>メヤス</t>
    </rPh>
    <phoneticPr fontId="1"/>
  </si>
  <si>
    <t>［全般留意事項］</t>
    <rPh sb="1" eb="3">
      <t>ゼンパン</t>
    </rPh>
    <rPh sb="3" eb="5">
      <t>リュウイ</t>
    </rPh>
    <rPh sb="5" eb="7">
      <t>ジコウ</t>
    </rPh>
    <phoneticPr fontId="8"/>
  </si>
  <si>
    <t>・</t>
    <phoneticPr fontId="8"/>
  </si>
  <si>
    <t>本欄には、被験者負担軽減費、保険外併用療養費外経費、治験資料外部保管費用等の実費分は含まれないため、治験依頼者と協議の上、別途、治験依頼者に請求する。</t>
    <rPh sb="0" eb="1">
      <t>ホン</t>
    </rPh>
    <rPh sb="1" eb="2">
      <t>ラン</t>
    </rPh>
    <rPh sb="26" eb="28">
      <t>チケン</t>
    </rPh>
    <rPh sb="28" eb="30">
      <t>シリョウ</t>
    </rPh>
    <rPh sb="30" eb="32">
      <t>ガイブ</t>
    </rPh>
    <rPh sb="32" eb="34">
      <t>ホカン</t>
    </rPh>
    <rPh sb="34" eb="36">
      <t>ヒヨウ</t>
    </rPh>
    <rPh sb="36" eb="37">
      <t>トウ</t>
    </rPh>
    <rPh sb="50" eb="52">
      <t>チケン</t>
    </rPh>
    <rPh sb="52" eb="54">
      <t>イライ</t>
    </rPh>
    <rPh sb="54" eb="55">
      <t>シャ</t>
    </rPh>
    <rPh sb="56" eb="58">
      <t>キョウギ</t>
    </rPh>
    <rPh sb="59" eb="60">
      <t>ウエ</t>
    </rPh>
    <rPh sb="61" eb="63">
      <t>ベット</t>
    </rPh>
    <rPh sb="64" eb="66">
      <t>チケン</t>
    </rPh>
    <rPh sb="66" eb="69">
      <t>イライシャ</t>
    </rPh>
    <rPh sb="70" eb="72">
      <t>セイキュウ</t>
    </rPh>
    <phoneticPr fontId="8"/>
  </si>
  <si>
    <t>（業務発生時期を考慮し、本算定表の契約開始月は初回IRB審査月と想定する）</t>
    <rPh sb="1" eb="3">
      <t>ギョウム</t>
    </rPh>
    <rPh sb="3" eb="5">
      <t>ハッセイ</t>
    </rPh>
    <rPh sb="5" eb="7">
      <t>ジキ</t>
    </rPh>
    <rPh sb="8" eb="10">
      <t>コウリョ</t>
    </rPh>
    <rPh sb="12" eb="13">
      <t>ホン</t>
    </rPh>
    <rPh sb="13" eb="15">
      <t>サンテイ</t>
    </rPh>
    <rPh sb="15" eb="16">
      <t>ヒョウ</t>
    </rPh>
    <rPh sb="17" eb="19">
      <t>ケイヤク</t>
    </rPh>
    <rPh sb="19" eb="21">
      <t>カイシ</t>
    </rPh>
    <rPh sb="21" eb="22">
      <t>ツキ</t>
    </rPh>
    <rPh sb="23" eb="25">
      <t>ショカイ</t>
    </rPh>
    <rPh sb="28" eb="30">
      <t>シンサ</t>
    </rPh>
    <rPh sb="30" eb="31">
      <t>ツキ</t>
    </rPh>
    <rPh sb="32" eb="34">
      <t>ソウテイ</t>
    </rPh>
    <phoneticPr fontId="8"/>
  </si>
  <si>
    <t>回  ：</t>
    <rPh sb="0" eb="1">
      <t>カイ</t>
    </rPh>
    <phoneticPr fontId="8"/>
  </si>
  <si>
    <t>治験業務費用＜実施医療機関＞</t>
    <rPh sb="0" eb="2">
      <t>チケン</t>
    </rPh>
    <rPh sb="2" eb="4">
      <t>ギョウム</t>
    </rPh>
    <rPh sb="4" eb="6">
      <t>ヒヨウ</t>
    </rPh>
    <phoneticPr fontId="1"/>
  </si>
  <si>
    <t>＜総労務費+間接経費＞</t>
    <rPh sb="1" eb="2">
      <t>ソウ</t>
    </rPh>
    <rPh sb="2" eb="5">
      <t>ロウムヒ</t>
    </rPh>
    <rPh sb="6" eb="8">
      <t>カンセツ</t>
    </rPh>
    <rPh sb="8" eb="10">
      <t>ケイヒ</t>
    </rPh>
    <phoneticPr fontId="1"/>
  </si>
  <si>
    <t>【固定費の算定結果】</t>
    <rPh sb="1" eb="4">
      <t>コテイヒ</t>
    </rPh>
    <rPh sb="5" eb="7">
      <t>サンテイ</t>
    </rPh>
    <rPh sb="7" eb="9">
      <t>ケッカ</t>
    </rPh>
    <phoneticPr fontId="1"/>
  </si>
  <si>
    <t>【変動費の算定結果】</t>
    <rPh sb="1" eb="3">
      <t>ヘンドウ</t>
    </rPh>
    <rPh sb="3" eb="4">
      <t>ヒ</t>
    </rPh>
    <rPh sb="5" eb="7">
      <t>サンテイ</t>
    </rPh>
    <rPh sb="7" eb="9">
      <t>ケッカ</t>
    </rPh>
    <phoneticPr fontId="1"/>
  </si>
  <si>
    <t>【算定結果に基づく治験費用の金額】</t>
    <rPh sb="1" eb="3">
      <t>サンテイ</t>
    </rPh>
    <rPh sb="3" eb="5">
      <t>ケッカ</t>
    </rPh>
    <rPh sb="6" eb="7">
      <t>モト</t>
    </rPh>
    <rPh sb="9" eb="11">
      <t>チケン</t>
    </rPh>
    <rPh sb="11" eb="13">
      <t>ヒヨウ</t>
    </rPh>
    <rPh sb="14" eb="16">
      <t>キンガク</t>
    </rPh>
    <phoneticPr fontId="1"/>
  </si>
  <si>
    <t>固定費及び変動費の算定結果に基づき、治験依頼者へ請求する金額（消費税抜き）を本欄に記載する。</t>
    <rPh sb="0" eb="3">
      <t>コテイヒ</t>
    </rPh>
    <rPh sb="3" eb="4">
      <t>オヨ</t>
    </rPh>
    <rPh sb="5" eb="7">
      <t>ヘンドウ</t>
    </rPh>
    <rPh sb="7" eb="8">
      <t>ヒ</t>
    </rPh>
    <rPh sb="9" eb="11">
      <t>サンテイ</t>
    </rPh>
    <rPh sb="11" eb="13">
      <t>ケッカ</t>
    </rPh>
    <rPh sb="14" eb="15">
      <t>モト</t>
    </rPh>
    <rPh sb="18" eb="20">
      <t>チケン</t>
    </rPh>
    <rPh sb="20" eb="23">
      <t>イライシャ</t>
    </rPh>
    <rPh sb="24" eb="26">
      <t>セイキュウ</t>
    </rPh>
    <rPh sb="28" eb="30">
      <t>キンガク</t>
    </rPh>
    <rPh sb="31" eb="34">
      <t>ショウヒゼイ</t>
    </rPh>
    <rPh sb="34" eb="35">
      <t>ヌ</t>
    </rPh>
    <rPh sb="38" eb="39">
      <t>ホン</t>
    </rPh>
    <rPh sb="39" eb="40">
      <t>ラン</t>
    </rPh>
    <rPh sb="41" eb="43">
      <t>キサイ</t>
    </rPh>
    <phoneticPr fontId="8"/>
  </si>
  <si>
    <t>※1）規定Visitを2日に分けて実施場合でも、請求する変動費としては1Visitとして扱う。</t>
    <rPh sb="17" eb="19">
      <t>ジッシ</t>
    </rPh>
    <phoneticPr fontId="8"/>
  </si>
  <si>
    <t>恒温庫、凍結</t>
    <rPh sb="2" eb="3">
      <t>コ</t>
    </rPh>
    <phoneticPr fontId="1"/>
  </si>
  <si>
    <t>治験薬払い出しVisit数</t>
    <rPh sb="12" eb="13">
      <t>スウ</t>
    </rPh>
    <phoneticPr fontId="1"/>
  </si>
  <si>
    <t>被験者への説明・スクリーニング業務に加算される係数です。(1)又は(2)が「有」の場合、2倍の加算となります。</t>
    <rPh sb="0" eb="3">
      <t>ヒケンシャ</t>
    </rPh>
    <rPh sb="5" eb="7">
      <t>セツメイ</t>
    </rPh>
    <rPh sb="15" eb="17">
      <t>ギョウム</t>
    </rPh>
    <rPh sb="18" eb="20">
      <t>カサン</t>
    </rPh>
    <rPh sb="23" eb="25">
      <t>ケイスウ</t>
    </rPh>
    <rPh sb="31" eb="32">
      <t>マタ</t>
    </rPh>
    <rPh sb="38" eb="39">
      <t>アリ</t>
    </rPh>
    <rPh sb="41" eb="43">
      <t>バアイ</t>
    </rPh>
    <rPh sb="45" eb="46">
      <t>バイ</t>
    </rPh>
    <rPh sb="47" eb="49">
      <t>カサン</t>
    </rPh>
    <phoneticPr fontId="1"/>
  </si>
  <si>
    <t>被験者への説明・スクリーニング業務に加算される係数です。成人対象であっても、成年後継人が想定される場合、「有」となります。</t>
    <rPh sb="0" eb="3">
      <t>ヒケンシャ</t>
    </rPh>
    <rPh sb="5" eb="7">
      <t>セツメイ</t>
    </rPh>
    <rPh sb="15" eb="17">
      <t>ギョウム</t>
    </rPh>
    <rPh sb="18" eb="20">
      <t>カサン</t>
    </rPh>
    <rPh sb="23" eb="25">
      <t>ケイスウ</t>
    </rPh>
    <rPh sb="28" eb="30">
      <t>セイジン</t>
    </rPh>
    <rPh sb="30" eb="32">
      <t>タイショウ</t>
    </rPh>
    <rPh sb="38" eb="40">
      <t>セイネン</t>
    </rPh>
    <rPh sb="40" eb="42">
      <t>コウケイ</t>
    </rPh>
    <rPh sb="42" eb="43">
      <t>ニン</t>
    </rPh>
    <rPh sb="44" eb="46">
      <t>ソウテイ</t>
    </rPh>
    <rPh sb="49" eb="51">
      <t>バアイ</t>
    </rPh>
    <rPh sb="53" eb="54">
      <t>アリ</t>
    </rPh>
    <phoneticPr fontId="1"/>
  </si>
  <si>
    <t>被験者対応業務、身体計測、バイタル測定で加算される係数です。</t>
    <rPh sb="0" eb="3">
      <t>ヒケンシャ</t>
    </rPh>
    <rPh sb="3" eb="5">
      <t>タイオウ</t>
    </rPh>
    <rPh sb="5" eb="7">
      <t>ギョウム</t>
    </rPh>
    <rPh sb="8" eb="10">
      <t>シンタイ</t>
    </rPh>
    <rPh sb="10" eb="12">
      <t>ケイソク</t>
    </rPh>
    <rPh sb="17" eb="19">
      <t>ソクテイ</t>
    </rPh>
    <rPh sb="20" eb="22">
      <t>カサン</t>
    </rPh>
    <rPh sb="25" eb="27">
      <t>ケイスウ</t>
    </rPh>
    <phoneticPr fontId="1"/>
  </si>
  <si>
    <t>機器、再生医療等、集中治療下の投与、麻酔、髄注、硝子体内注、膀胱内注入、関節内注、脳内留置、皮下埋め込み等を想定します。</t>
    <rPh sb="0" eb="2">
      <t>キキ</t>
    </rPh>
    <rPh sb="3" eb="5">
      <t>サイセイ</t>
    </rPh>
    <rPh sb="5" eb="7">
      <t>イリョウ</t>
    </rPh>
    <rPh sb="7" eb="8">
      <t>トウ</t>
    </rPh>
    <rPh sb="9" eb="11">
      <t>シュウチュウ</t>
    </rPh>
    <rPh sb="11" eb="13">
      <t>チリョウ</t>
    </rPh>
    <rPh sb="13" eb="14">
      <t>シタ</t>
    </rPh>
    <rPh sb="15" eb="17">
      <t>トウヨ</t>
    </rPh>
    <rPh sb="18" eb="20">
      <t>マスイ</t>
    </rPh>
    <rPh sb="21" eb="23">
      <t>ズイチュウ</t>
    </rPh>
    <rPh sb="54" eb="56">
      <t>ソウテイ</t>
    </rPh>
    <phoneticPr fontId="1"/>
  </si>
  <si>
    <r>
      <t xml:space="preserve">備考：
</t>
    </r>
    <r>
      <rPr>
        <sz val="11"/>
        <color theme="0" tint="-0.34998626667073579"/>
        <rFont val="ＭＳ Ｐゴシック"/>
        <family val="3"/>
        <charset val="128"/>
      </rPr>
      <t>●●検査を入院で実施するため、(3)の係数は「1.5」とした。
V1は先行試験の最終評価日と同日に行うことが想定されるため、(10)以降はV1を除外した。</t>
    </r>
    <rPh sb="0" eb="2">
      <t>ビコウ</t>
    </rPh>
    <rPh sb="6" eb="8">
      <t>ケンサ</t>
    </rPh>
    <rPh sb="9" eb="11">
      <t>ニュウイン</t>
    </rPh>
    <rPh sb="12" eb="14">
      <t>ジッシ</t>
    </rPh>
    <rPh sb="23" eb="25">
      <t>ケイスウ</t>
    </rPh>
    <rPh sb="39" eb="41">
      <t>センコウ</t>
    </rPh>
    <rPh sb="41" eb="43">
      <t>シケン</t>
    </rPh>
    <rPh sb="44" eb="46">
      <t>サイシュウ</t>
    </rPh>
    <rPh sb="46" eb="49">
      <t>ヒョウカビ</t>
    </rPh>
    <rPh sb="50" eb="52">
      <t>ドウジツ</t>
    </rPh>
    <rPh sb="53" eb="54">
      <t>オコナ</t>
    </rPh>
    <rPh sb="57" eb="59">
      <t>ソウテイ</t>
    </rPh>
    <rPh sb="69" eb="71">
      <t>イコウジョガイ</t>
    </rPh>
    <phoneticPr fontId="1"/>
  </si>
  <si>
    <t>小計</t>
    <rPh sb="0" eb="2">
      <t>ショウケイ</t>
    </rPh>
    <phoneticPr fontId="1"/>
  </si>
  <si>
    <t>　内訳：契約後1ヵ月あたり(C11から1引いた数値で割った)の固定費</t>
    <rPh sb="9" eb="10">
      <t>ゲツ</t>
    </rPh>
    <rPh sb="20" eb="21">
      <t>ヒ</t>
    </rPh>
    <rPh sb="23" eb="25">
      <t>スウチ</t>
    </rPh>
    <rPh sb="26" eb="27">
      <t>ワ</t>
    </rPh>
    <phoneticPr fontId="8"/>
  </si>
  <si>
    <t>←小計は四捨五入</t>
    <rPh sb="1" eb="3">
      <t>ショウケイ</t>
    </rPh>
    <rPh sb="4" eb="8">
      <t>シシャゴニュウ</t>
    </rPh>
    <phoneticPr fontId="1"/>
  </si>
  <si>
    <t>歯科医師による評価の例：歯科用パノラマX 線、齲歯・口内炎等の口腔内所見の確認、歯の発育評価
眼科医師による評価の例：視力検査、細隙灯検査、眼圧検査、眼底検査、視野検査、光干渉断層計検査
皮膚科医師による評価の例：ダーモスコピー、皮膚生検、CTCAE-Grade評価
(15)とは重複算定しません。原疾患や合併症における評価は含めません。（例：原疾患に伴うXX症状に関するXX科による評価、合併症としてXX候群が疑われる場合のXX検査）</t>
    <rPh sb="23" eb="24">
      <t>ムシバ</t>
    </rPh>
    <rPh sb="24" eb="25">
      <t>ハ</t>
    </rPh>
    <rPh sb="29" eb="30">
      <t>トウ</t>
    </rPh>
    <rPh sb="33" eb="34">
      <t>ナイ</t>
    </rPh>
    <rPh sb="34" eb="36">
      <t>ショケン</t>
    </rPh>
    <rPh sb="37" eb="39">
      <t>カクニン</t>
    </rPh>
    <rPh sb="140" eb="142">
      <t>チョウフク</t>
    </rPh>
    <rPh sb="142" eb="144">
      <t>サンテイ</t>
    </rPh>
    <rPh sb="163" eb="164">
      <t>フク</t>
    </rPh>
    <phoneticPr fontId="1"/>
  </si>
  <si>
    <t>［治験依頼者から実施医療機関に支払われる金額］</t>
    <phoneticPr fontId="8"/>
  </si>
  <si>
    <t>ヵ月</t>
    <rPh sb="1" eb="2">
      <t>ゲツ</t>
    </rPh>
    <phoneticPr fontId="8"/>
  </si>
  <si>
    <t>　　※）治験実施中の固定費1ヵ月単価</t>
    <rPh sb="4" eb="6">
      <t>チケン</t>
    </rPh>
    <rPh sb="6" eb="8">
      <t>ジッシ</t>
    </rPh>
    <rPh sb="8" eb="9">
      <t>チュウ</t>
    </rPh>
    <rPh sb="10" eb="13">
      <t>コテイヒ</t>
    </rPh>
    <rPh sb="15" eb="16">
      <t>ゲツ</t>
    </rPh>
    <rPh sb="16" eb="18">
      <t>タンカ</t>
    </rPh>
    <phoneticPr fontId="8"/>
  </si>
  <si>
    <t>（スクリーニング症例が多く見込まれる試験の場合、上限を定めることも想定してください。）</t>
    <rPh sb="27" eb="28">
      <t>サダ</t>
    </rPh>
    <phoneticPr fontId="1"/>
  </si>
  <si>
    <t>直接労務費＜実施医療機関＞</t>
    <rPh sb="0" eb="2">
      <t>チョクセツ</t>
    </rPh>
    <rPh sb="2" eb="5">
      <t>ロウムヒ</t>
    </rPh>
    <rPh sb="6" eb="8">
      <t>ジッシ</t>
    </rPh>
    <rPh sb="8" eb="10">
      <t>イリョウ</t>
    </rPh>
    <rPh sb="10" eb="12">
      <t>キカン</t>
    </rPh>
    <phoneticPr fontId="8"/>
  </si>
  <si>
    <t>投与開始日,4週後,8週後,12週後,16週後,20週後,24週後,28週後,32週後,36週後,52週後/中止時,52週以降の12週毎</t>
    <rPh sb="0" eb="2">
      <t>トウヨ</t>
    </rPh>
    <rPh sb="2" eb="5">
      <t>カイシビ</t>
    </rPh>
    <rPh sb="7" eb="8">
      <t>シュウ</t>
    </rPh>
    <rPh sb="8" eb="9">
      <t>ゴ</t>
    </rPh>
    <rPh sb="16" eb="17">
      <t>シュウ</t>
    </rPh>
    <rPh sb="17" eb="18">
      <t>ゴ</t>
    </rPh>
    <rPh sb="21" eb="22">
      <t>シュウ</t>
    </rPh>
    <rPh sb="22" eb="23">
      <t>ゴ</t>
    </rPh>
    <rPh sb="31" eb="32">
      <t>シュウ</t>
    </rPh>
    <rPh sb="32" eb="33">
      <t>ゴ</t>
    </rPh>
    <rPh sb="36" eb="37">
      <t>シュウ</t>
    </rPh>
    <rPh sb="37" eb="38">
      <t>ゴ</t>
    </rPh>
    <rPh sb="41" eb="42">
      <t>シュウ</t>
    </rPh>
    <rPh sb="42" eb="43">
      <t>ゴ</t>
    </rPh>
    <phoneticPr fontId="1"/>
  </si>
  <si>
    <t>※2）上記【治験の概要】に記載されている“規定Visit数”を実施した場合の1例あたりの変動費総額の目安。</t>
    <rPh sb="3" eb="5">
      <t>ジョウキ</t>
    </rPh>
    <rPh sb="6" eb="8">
      <t>チケン</t>
    </rPh>
    <rPh sb="9" eb="11">
      <t>ガイヨウ</t>
    </rPh>
    <rPh sb="13" eb="15">
      <t>キサイ</t>
    </rPh>
    <rPh sb="21" eb="23">
      <t>キテイ</t>
    </rPh>
    <rPh sb="28" eb="29">
      <t>スウ</t>
    </rPh>
    <rPh sb="31" eb="33">
      <t>ジッシ</t>
    </rPh>
    <rPh sb="35" eb="37">
      <t>バアイ</t>
    </rPh>
    <rPh sb="39" eb="40">
      <t>レイ</t>
    </rPh>
    <rPh sb="44" eb="46">
      <t>ヘンドウ</t>
    </rPh>
    <rPh sb="46" eb="47">
      <t>ヒ</t>
    </rPh>
    <rPh sb="47" eb="49">
      <t>ソウガク</t>
    </rPh>
    <rPh sb="50" eb="52">
      <t>メヤス</t>
    </rPh>
    <phoneticPr fontId="1"/>
  </si>
  <si>
    <t>治験依頼者への治験薬温度管理抽出データの提出の有無</t>
    <rPh sb="0" eb="2">
      <t>チケン</t>
    </rPh>
    <rPh sb="2" eb="5">
      <t>イライシャ</t>
    </rPh>
    <rPh sb="7" eb="9">
      <t>チケン</t>
    </rPh>
    <rPh sb="9" eb="10">
      <t>ヤク</t>
    </rPh>
    <rPh sb="10" eb="12">
      <t>オンド</t>
    </rPh>
    <rPh sb="12" eb="14">
      <t>カンリ</t>
    </rPh>
    <rPh sb="14" eb="16">
      <t>チュウシュツ</t>
    </rPh>
    <rPh sb="20" eb="22">
      <t>テイシュツ</t>
    </rPh>
    <rPh sb="23" eb="25">
      <t>ウム</t>
    </rPh>
    <phoneticPr fontId="1"/>
  </si>
  <si>
    <t>CRC　　：</t>
    <phoneticPr fontId="1"/>
  </si>
  <si>
    <t>ｺﾒﾃﾞｨｶﾙ：</t>
    <phoneticPr fontId="1"/>
  </si>
  <si>
    <t>　＜該当Visit＞</t>
    <phoneticPr fontId="1"/>
  </si>
  <si>
    <t>医師　  ：</t>
    <rPh sb="0" eb="2">
      <t>イシ</t>
    </rPh>
    <phoneticPr fontId="1"/>
  </si>
  <si>
    <t>中央判定機関への画像提出対応するVisit数</t>
    <phoneticPr fontId="1"/>
  </si>
  <si>
    <t>0：無し           　    0.5：不定期                 1：4週間以内に1回以上　　　　　　　　　</t>
    <phoneticPr fontId="1"/>
  </si>
  <si>
    <t>＜　係　数　＞</t>
    <rPh sb="2" eb="3">
      <t>カカリ</t>
    </rPh>
    <rPh sb="4" eb="5">
      <t>カズ</t>
    </rPh>
    <phoneticPr fontId="1"/>
  </si>
  <si>
    <t>＜　種　類　＞</t>
    <rPh sb="2" eb="3">
      <t>シュ</t>
    </rPh>
    <rPh sb="4" eb="5">
      <t>タグイ</t>
    </rPh>
    <phoneticPr fontId="1"/>
  </si>
  <si>
    <t>＜発行内容＞</t>
    <rPh sb="0" eb="2">
      <t>ハッコウ</t>
    </rPh>
    <rPh sb="2" eb="4">
      <t>ナイヨウ</t>
    </rPh>
    <phoneticPr fontId="1"/>
  </si>
  <si>
    <t>＜該当端末＞</t>
    <rPh sb="0" eb="2">
      <t>ガイトウ</t>
    </rPh>
    <rPh sb="2" eb="4">
      <t>タンマツ</t>
    </rPh>
    <phoneticPr fontId="1"/>
  </si>
  <si>
    <t>＜該当Visit＞</t>
    <rPh sb="1" eb="3">
      <t>ガイトウ</t>
    </rPh>
    <phoneticPr fontId="1"/>
  </si>
  <si>
    <t>＜該当ポイント＞</t>
    <rPh sb="1" eb="3">
      <t>ガイトウ</t>
    </rPh>
    <phoneticPr fontId="1"/>
  </si>
  <si>
    <t>＜　項　目　＞</t>
    <rPh sb="2" eb="3">
      <t>コウ</t>
    </rPh>
    <rPh sb="4" eb="5">
      <t>メ</t>
    </rPh>
    <phoneticPr fontId="1"/>
  </si>
  <si>
    <t>＜　内　容　＞</t>
    <rPh sb="2" eb="3">
      <t>ナイ</t>
    </rPh>
    <rPh sb="4" eb="5">
      <t>カタチ</t>
    </rPh>
    <phoneticPr fontId="1"/>
  </si>
  <si>
    <t>＜所要時間＞
　　　　(h)/回</t>
    <rPh sb="0" eb="2">
      <t>ショヨウ</t>
    </rPh>
    <rPh sb="2" eb="4">
      <t>ジカン</t>
    </rPh>
    <phoneticPr fontId="1"/>
  </si>
  <si>
    <t>＜所要回数＞</t>
    <rPh sb="1" eb="3">
      <t>ショヨウ</t>
    </rPh>
    <rPh sb="3" eb="5">
      <t>カイスウ</t>
    </rPh>
    <phoneticPr fontId="1"/>
  </si>
  <si>
    <t>治験用に規定画像の撮像、マスキング作業、送信作業として加算される係数です。</t>
    <rPh sb="0" eb="3">
      <t>チケンヨウ</t>
    </rPh>
    <rPh sb="4" eb="6">
      <t>キテイ</t>
    </rPh>
    <rPh sb="6" eb="8">
      <t>ガゾウ</t>
    </rPh>
    <rPh sb="9" eb="11">
      <t>サツゾウ</t>
    </rPh>
    <rPh sb="17" eb="19">
      <t>サギョウ</t>
    </rPh>
    <rPh sb="20" eb="22">
      <t>ソウシン</t>
    </rPh>
    <rPh sb="22" eb="24">
      <t>サギョウ</t>
    </rPh>
    <rPh sb="27" eb="29">
      <t>カサン</t>
    </rPh>
    <rPh sb="32" eb="34">
      <t>ケイスウ</t>
    </rPh>
    <phoneticPr fontId="1"/>
  </si>
  <si>
    <t>　＜　種　類　＞</t>
    <rPh sb="3" eb="4">
      <t>シュ</t>
    </rPh>
    <rPh sb="5" eb="6">
      <t>タグイ</t>
    </rPh>
    <phoneticPr fontId="1"/>
  </si>
  <si>
    <t>＜発行内容＞</t>
    <rPh sb="0" eb="1">
      <t>ナイヨウ</t>
    </rPh>
    <phoneticPr fontId="1"/>
  </si>
  <si>
    <t>＜該当端末＞</t>
    <phoneticPr fontId="1"/>
  </si>
  <si>
    <t>　＜該当ポイント＞</t>
    <phoneticPr fontId="1"/>
  </si>
  <si>
    <t>　＜　内　容　＞</t>
    <rPh sb="3" eb="4">
      <t>ナイ</t>
    </rPh>
    <rPh sb="5" eb="6">
      <t>カタチ</t>
    </rPh>
    <phoneticPr fontId="1"/>
  </si>
  <si>
    <t>＜　内　容　＞</t>
    <phoneticPr fontId="1"/>
  </si>
  <si>
    <t>＜所要回数＞</t>
    <rPh sb="1" eb="3">
      <t>ショヨウ</t>
    </rPh>
    <rPh sb="3" eb="4">
      <t>カイ</t>
    </rPh>
    <rPh sb="4" eb="5">
      <t>スウ</t>
    </rPh>
    <phoneticPr fontId="1"/>
  </si>
  <si>
    <t>＜所要時間＞
　　　　(h)/回</t>
    <phoneticPr fontId="1"/>
  </si>
  <si>
    <t>「有」の場合、併用禁止薬の設定業務、治験薬の受領業務、治験薬管理業務は控除されます。治験機器・治験製品の搬入対応、及び作業工程の確認の業務に加算されます。</t>
    <rPh sb="42" eb="44">
      <t>チケン</t>
    </rPh>
    <rPh sb="44" eb="46">
      <t>キキ</t>
    </rPh>
    <rPh sb="47" eb="49">
      <t>チケン</t>
    </rPh>
    <rPh sb="49" eb="51">
      <t>セイヒン</t>
    </rPh>
    <rPh sb="52" eb="54">
      <t>ハンニュウ</t>
    </rPh>
    <rPh sb="54" eb="56">
      <t>タイオウ</t>
    </rPh>
    <rPh sb="57" eb="58">
      <t>オヨ</t>
    </rPh>
    <rPh sb="59" eb="61">
      <t>サギョウ</t>
    </rPh>
    <rPh sb="61" eb="63">
      <t>コウテイ</t>
    </rPh>
    <rPh sb="64" eb="66">
      <t>カクニン</t>
    </rPh>
    <rPh sb="67" eb="69">
      <t>ギョウム</t>
    </rPh>
    <rPh sb="70" eb="72">
      <t>カサン</t>
    </rPh>
    <phoneticPr fontId="1"/>
  </si>
  <si>
    <t>治験薬管理業務に加算されます。治験薬が剤形によって管理方法が異なる場合、種類数を入力します。
剤形が異なっても、管理方法が同じな場合、「1種類」となります。院内製剤を用いる製造販売後臨床試験は「0種類」となります。</t>
    <rPh sb="0" eb="3">
      <t>チケンヤク</t>
    </rPh>
    <rPh sb="3" eb="5">
      <t>カンリ</t>
    </rPh>
    <rPh sb="5" eb="7">
      <t>ギョウム</t>
    </rPh>
    <rPh sb="8" eb="10">
      <t>カサン</t>
    </rPh>
    <rPh sb="15" eb="18">
      <t>チケンヤク</t>
    </rPh>
    <rPh sb="19" eb="21">
      <t>ザイケイ</t>
    </rPh>
    <rPh sb="25" eb="29">
      <t>カンリホウホウ</t>
    </rPh>
    <rPh sb="30" eb="31">
      <t>コト</t>
    </rPh>
    <rPh sb="33" eb="35">
      <t>バアイ</t>
    </rPh>
    <rPh sb="36" eb="39">
      <t>シュルイスウ</t>
    </rPh>
    <rPh sb="40" eb="42">
      <t>ニュウリョク</t>
    </rPh>
    <rPh sb="47" eb="49">
      <t>ザイケイ</t>
    </rPh>
    <rPh sb="50" eb="51">
      <t>コト</t>
    </rPh>
    <rPh sb="56" eb="60">
      <t>カンリホウホウ</t>
    </rPh>
    <rPh sb="61" eb="62">
      <t>オナ</t>
    </rPh>
    <rPh sb="64" eb="66">
      <t>バアイ</t>
    </rPh>
    <rPh sb="69" eb="71">
      <t>シュルイ</t>
    </rPh>
    <rPh sb="78" eb="80">
      <t>インナイ</t>
    </rPh>
    <rPh sb="80" eb="82">
      <t>セイザイ</t>
    </rPh>
    <rPh sb="83" eb="84">
      <t>モチ</t>
    </rPh>
    <rPh sb="86" eb="88">
      <t>セイゾウ</t>
    </rPh>
    <rPh sb="88" eb="91">
      <t>ハンバイゴ</t>
    </rPh>
    <rPh sb="91" eb="93">
      <t>リンショウ</t>
    </rPh>
    <rPh sb="93" eb="95">
      <t>シケン</t>
    </rPh>
    <rPh sb="98" eb="100">
      <t>シュルイ</t>
    </rPh>
    <phoneticPr fontId="1"/>
  </si>
  <si>
    <t>安全性情報の受領・確認業務に加算されます。治験薬が既に海外で市販されている、又は一変治験は、係数を「1」とします。
安全性情報の提供が無い観察試験は、係数を「0」とします。</t>
    <rPh sb="0" eb="3">
      <t>アンゼンセイ</t>
    </rPh>
    <rPh sb="3" eb="5">
      <t>ジョウホウ</t>
    </rPh>
    <rPh sb="6" eb="8">
      <t>ジュリョウ</t>
    </rPh>
    <rPh sb="9" eb="11">
      <t>カクニン</t>
    </rPh>
    <rPh sb="11" eb="13">
      <t>ギョウム</t>
    </rPh>
    <rPh sb="14" eb="16">
      <t>カサン</t>
    </rPh>
    <rPh sb="21" eb="24">
      <t>チケンヤク</t>
    </rPh>
    <rPh sb="25" eb="26">
      <t>スデ</t>
    </rPh>
    <rPh sb="27" eb="29">
      <t>カイガイ</t>
    </rPh>
    <rPh sb="30" eb="32">
      <t>シハン</t>
    </rPh>
    <rPh sb="38" eb="39">
      <t>マタ</t>
    </rPh>
    <rPh sb="40" eb="42">
      <t>イッペン</t>
    </rPh>
    <rPh sb="42" eb="44">
      <t>チケン</t>
    </rPh>
    <rPh sb="46" eb="48">
      <t>ケイスウ</t>
    </rPh>
    <rPh sb="58" eb="61">
      <t>アンゼンセイ</t>
    </rPh>
    <rPh sb="61" eb="63">
      <t>ジョウホウ</t>
    </rPh>
    <rPh sb="64" eb="66">
      <t>テイキョウ</t>
    </rPh>
    <rPh sb="67" eb="68">
      <t>ナ</t>
    </rPh>
    <rPh sb="69" eb="71">
      <t>カンサツ</t>
    </rPh>
    <rPh sb="71" eb="73">
      <t>シケン</t>
    </rPh>
    <rPh sb="75" eb="77">
      <t>ケイスウ</t>
    </rPh>
    <phoneticPr fontId="1"/>
  </si>
  <si>
    <t>全般事項：グレー文字は例示のため、適宜、黒字入力・削除してください。
本シートにおける「治験薬」とは、治験使用薬のうち、治験依頼者より搬入される被験薬、及び対照薬を指します。</t>
    <rPh sb="0" eb="4">
      <t>ゼンパンジコウ</t>
    </rPh>
    <rPh sb="8" eb="10">
      <t>モジ</t>
    </rPh>
    <rPh sb="11" eb="13">
      <t>レイジ</t>
    </rPh>
    <rPh sb="17" eb="19">
      <t>テキギ</t>
    </rPh>
    <rPh sb="20" eb="22">
      <t>クロジ</t>
    </rPh>
    <rPh sb="22" eb="24">
      <t>ニュウリョク</t>
    </rPh>
    <rPh sb="25" eb="27">
      <t>サクジョ</t>
    </rPh>
    <rPh sb="35" eb="36">
      <t>ホン</t>
    </rPh>
    <rPh sb="44" eb="47">
      <t>チケンヤク</t>
    </rPh>
    <rPh sb="51" eb="53">
      <t>チケン</t>
    </rPh>
    <rPh sb="53" eb="56">
      <t>シヨウヤク</t>
    </rPh>
    <rPh sb="60" eb="62">
      <t>チケン</t>
    </rPh>
    <rPh sb="62" eb="65">
      <t>イライシャ</t>
    </rPh>
    <rPh sb="67" eb="69">
      <t>ハンニュウ</t>
    </rPh>
    <rPh sb="72" eb="75">
      <t>ヒケンヤク</t>
    </rPh>
    <rPh sb="76" eb="77">
      <t>オヨ</t>
    </rPh>
    <rPh sb="78" eb="81">
      <t>タイショウヤク</t>
    </rPh>
    <rPh sb="82" eb="83">
      <t>サ</t>
    </rPh>
    <phoneticPr fontId="1"/>
  </si>
  <si>
    <t>治験薬の処方・払い出しの業務に加算される係数です。クリーンベンチや安全キャビネットでの調製、調製者への被曝の恐れがある調製、アフェレーシス等の場合、「2」とします。</t>
    <rPh sb="0" eb="3">
      <t>チケンヤク</t>
    </rPh>
    <rPh sb="4" eb="6">
      <t>ショホウ</t>
    </rPh>
    <rPh sb="7" eb="8">
      <t>ハラ</t>
    </rPh>
    <rPh sb="9" eb="10">
      <t>ダ</t>
    </rPh>
    <rPh sb="12" eb="14">
      <t>ギョウム</t>
    </rPh>
    <rPh sb="15" eb="17">
      <t>カサン</t>
    </rPh>
    <rPh sb="20" eb="22">
      <t>ケイスウ</t>
    </rPh>
    <rPh sb="69" eb="70">
      <t>トウ</t>
    </rPh>
    <phoneticPr fontId="1"/>
  </si>
  <si>
    <t>＜所要回数＞と＜所要時間＞を入力すると自動計算されます。</t>
    <rPh sb="1" eb="3">
      <t>ショヨウ</t>
    </rPh>
    <rPh sb="3" eb="5">
      <t>カイスウ</t>
    </rPh>
    <rPh sb="8" eb="10">
      <t>ショヨウ</t>
    </rPh>
    <rPh sb="10" eb="12">
      <t>ジカン</t>
    </rPh>
    <rPh sb="14" eb="16">
      <t>ニュウリョク</t>
    </rPh>
    <rPh sb="19" eb="21">
      <t>ジドウ</t>
    </rPh>
    <rPh sb="21" eb="23">
      <t>ケイサン</t>
    </rPh>
    <phoneticPr fontId="1"/>
  </si>
  <si>
    <t>治験等費用算定表＜変動費係数設定シート＞</t>
    <rPh sb="0" eb="2">
      <t>チケン</t>
    </rPh>
    <rPh sb="2" eb="3">
      <t>トウ</t>
    </rPh>
    <rPh sb="3" eb="5">
      <t>ヒヨウ</t>
    </rPh>
    <rPh sb="5" eb="7">
      <t>サンテイ</t>
    </rPh>
    <rPh sb="7" eb="8">
      <t>ヒョウ</t>
    </rPh>
    <rPh sb="9" eb="11">
      <t>ヘンドウ</t>
    </rPh>
    <rPh sb="11" eb="12">
      <t>ヒ</t>
    </rPh>
    <rPh sb="12" eb="14">
      <t>ケイスウ</t>
    </rPh>
    <rPh sb="14" eb="16">
      <t>セッテイ</t>
    </rPh>
    <phoneticPr fontId="1"/>
  </si>
  <si>
    <t>例えば、治験実施計画書では8週毎の来院評価であっても、毎週投与が必要な場合、実数を入力します。</t>
    <rPh sb="0" eb="1">
      <t>タト</t>
    </rPh>
    <rPh sb="4" eb="8">
      <t>チケンジッシ</t>
    </rPh>
    <rPh sb="8" eb="11">
      <t>ケイカクショ</t>
    </rPh>
    <rPh sb="14" eb="16">
      <t>シュウゴト</t>
    </rPh>
    <rPh sb="17" eb="19">
      <t>ライイン</t>
    </rPh>
    <rPh sb="19" eb="21">
      <t>ヒョウカ</t>
    </rPh>
    <rPh sb="27" eb="29">
      <t>マイシュウ</t>
    </rPh>
    <rPh sb="29" eb="31">
      <t>トウヨ</t>
    </rPh>
    <rPh sb="32" eb="34">
      <t>ヒツヨウ</t>
    </rPh>
    <rPh sb="35" eb="37">
      <t>バアイ</t>
    </rPh>
    <rPh sb="38" eb="40">
      <t>ジッスウ</t>
    </rPh>
    <rPh sb="41" eb="43">
      <t>ニュウリョク</t>
    </rPh>
    <phoneticPr fontId="1"/>
  </si>
  <si>
    <t>外来や入院にて評価が必要なVisit数です。
例えば、治験実施計画書では6ヵ月毎の来院評価であっても、治験開始前の治験責任医師の見解として、3ヵ月毎の来院評価が見込まれる場合、その実数にて算定可能か依頼者と協議します。</t>
    <rPh sb="23" eb="24">
      <t>タト</t>
    </rPh>
    <phoneticPr fontId="1"/>
  </si>
  <si>
    <t>エコー、MRI、CT、内視鏡、X線、脳波、DXE、心電図</t>
    <rPh sb="25" eb="28">
      <t>シンデンズ</t>
    </rPh>
    <phoneticPr fontId="1"/>
  </si>
  <si>
    <t>治験等費用算定表＜固定費係数設定シート＞</t>
    <rPh sb="0" eb="2">
      <t>チケン</t>
    </rPh>
    <rPh sb="2" eb="3">
      <t>トウ</t>
    </rPh>
    <rPh sb="3" eb="5">
      <t>ヒヨウ</t>
    </rPh>
    <rPh sb="5" eb="7">
      <t>サンテイ</t>
    </rPh>
    <rPh sb="7" eb="8">
      <t>ヒョウ</t>
    </rPh>
    <rPh sb="9" eb="12">
      <t>コテイヒ</t>
    </rPh>
    <rPh sb="12" eb="14">
      <t>ケイスウ</t>
    </rPh>
    <rPh sb="14" eb="16">
      <t>セッテイ</t>
    </rPh>
    <phoneticPr fontId="1"/>
  </si>
  <si>
    <t>治験薬管理業務に加算されます。　薬剤の例）特殊管理が必要な薬剤（向精神薬、麻薬、大麻、覚せい剤原料、毒薬）、放射性医薬品、特定生物由来製品(血液製剤等)</t>
    <rPh sb="0" eb="3">
      <t>チケンヤク</t>
    </rPh>
    <rPh sb="3" eb="7">
      <t>カンリギョウム</t>
    </rPh>
    <rPh sb="8" eb="10">
      <t>カサン</t>
    </rPh>
    <rPh sb="16" eb="18">
      <t>ヤクザイ</t>
    </rPh>
    <rPh sb="19" eb="20">
      <t>レイ</t>
    </rPh>
    <rPh sb="21" eb="23">
      <t>トクシュ</t>
    </rPh>
    <rPh sb="23" eb="25">
      <t>カンリ</t>
    </rPh>
    <rPh sb="26" eb="28">
      <t>ヒツヨウ</t>
    </rPh>
    <rPh sb="29" eb="31">
      <t>ヤクザイ</t>
    </rPh>
    <rPh sb="50" eb="52">
      <t>ドクヤク</t>
    </rPh>
    <phoneticPr fontId="1"/>
  </si>
  <si>
    <t>EDC(8アカウント)、IWRS(8アカウント)、検査データ送信用システム(1アカウント)</t>
    <rPh sb="25" eb="27">
      <t>ケンサ</t>
    </rPh>
    <rPh sb="30" eb="33">
      <t>ソウシンヨウ</t>
    </rPh>
    <phoneticPr fontId="1"/>
  </si>
  <si>
    <t>規定外来院業務、SAE対応業務、再同意業務の回数として加算されます。</t>
    <rPh sb="11" eb="13">
      <t>タイオウ</t>
    </rPh>
    <rPh sb="13" eb="15">
      <t>ギョウム</t>
    </rPh>
    <rPh sb="16" eb="19">
      <t>サイドウイ</t>
    </rPh>
    <rPh sb="19" eb="21">
      <t>ギョウム</t>
    </rPh>
    <rPh sb="22" eb="24">
      <t>カイスウ</t>
    </rPh>
    <rPh sb="27" eb="29">
      <t>カサン</t>
    </rPh>
    <phoneticPr fontId="1"/>
  </si>
  <si>
    <t>検査関係セットアップ</t>
    <rPh sb="0" eb="2">
      <t>ケンサ</t>
    </rPh>
    <rPh sb="2" eb="4">
      <t>カンケイ</t>
    </rPh>
    <phoneticPr fontId="8"/>
  </si>
  <si>
    <t>初回搬入以降の治験薬の受領</t>
    <rPh sb="0" eb="2">
      <t>ショカイ</t>
    </rPh>
    <rPh sb="2" eb="4">
      <t>ハンニュウ</t>
    </rPh>
    <rPh sb="4" eb="6">
      <t>イコウ</t>
    </rPh>
    <rPh sb="7" eb="10">
      <t>チケンヤク</t>
    </rPh>
    <rPh sb="11" eb="13">
      <t>ジュリョウ</t>
    </rPh>
    <phoneticPr fontId="8"/>
  </si>
  <si>
    <t>被験者対応（被験者への説明・付添い・相談対応、面談記録・看護記録の作成等）</t>
    <phoneticPr fontId="1"/>
  </si>
  <si>
    <t>クエリー対応・原資料に対する矛盾記録の作成</t>
    <rPh sb="4" eb="6">
      <t>タイオウ</t>
    </rPh>
    <rPh sb="7" eb="8">
      <t>ゲン</t>
    </rPh>
    <rPh sb="8" eb="10">
      <t>シリョウ</t>
    </rPh>
    <rPh sb="11" eb="12">
      <t>タイ</t>
    </rPh>
    <rPh sb="14" eb="16">
      <t>ムジュン</t>
    </rPh>
    <rPh sb="16" eb="18">
      <t>キロク</t>
    </rPh>
    <rPh sb="19" eb="21">
      <t>サクセイ</t>
    </rPh>
    <phoneticPr fontId="8"/>
  </si>
  <si>
    <t>無</t>
  </si>
  <si>
    <t>投与開始8週前,投与開始日,52週後/中止時,52週以降の12週毎の規定来院</t>
    <phoneticPr fontId="1"/>
  </si>
  <si>
    <t>手術前～手術後の治験薬投与（機器、再生医療等を含む）、又は集中治療を要する評価・管理</t>
    <rPh sb="0" eb="2">
      <t>シュジュツ</t>
    </rPh>
    <rPh sb="2" eb="3">
      <t>マエ</t>
    </rPh>
    <rPh sb="4" eb="7">
      <t>シュジュツゴ</t>
    </rPh>
    <rPh sb="8" eb="11">
      <t>チケンヤク</t>
    </rPh>
    <rPh sb="11" eb="13">
      <t>トウヨ</t>
    </rPh>
    <rPh sb="27" eb="28">
      <t>マタ</t>
    </rPh>
    <rPh sb="29" eb="31">
      <t>シュウチュウ</t>
    </rPh>
    <rPh sb="31" eb="33">
      <t>チリョウ</t>
    </rPh>
    <rPh sb="34" eb="35">
      <t>ヨウ</t>
    </rPh>
    <rPh sb="37" eb="39">
      <t>ヒョウカ</t>
    </rPh>
    <rPh sb="40" eb="42">
      <t>カンリ</t>
    </rPh>
    <phoneticPr fontId="1"/>
  </si>
  <si>
    <t>手術前～手術後の治験薬投与（機器、再生医療等を含む）、又は集中治療を要する評価・管理の有無</t>
    <rPh sb="43" eb="45">
      <t>ウム</t>
    </rPh>
    <phoneticPr fontId="1"/>
  </si>
  <si>
    <t>全般事項：グレー文字は例示のため、適宜、黒字入力・削除してください。
本シートにおける「治験薬」とは、治験使用薬のうち、治験依頼者より搬入される被験薬、及び対照薬を指します。</t>
    <rPh sb="0" eb="4">
      <t>ゼンパンジコウ</t>
    </rPh>
    <rPh sb="8" eb="10">
      <t>モジ</t>
    </rPh>
    <rPh sb="11" eb="13">
      <t>レイジ</t>
    </rPh>
    <rPh sb="17" eb="19">
      <t>テキギ</t>
    </rPh>
    <rPh sb="20" eb="22">
      <t>クロジ</t>
    </rPh>
    <rPh sb="22" eb="24">
      <t>ニュウリョク</t>
    </rPh>
    <rPh sb="25" eb="27">
      <t>サクジョ</t>
    </rPh>
    <rPh sb="34" eb="35">
      <t>ホン</t>
    </rPh>
    <rPh sb="43" eb="46">
      <t>チケンヤク</t>
    </rPh>
    <rPh sb="50" eb="52">
      <t>チケン</t>
    </rPh>
    <rPh sb="52" eb="55">
      <t>シヨウヤク</t>
    </rPh>
    <rPh sb="59" eb="61">
      <t>チケン</t>
    </rPh>
    <rPh sb="61" eb="63">
      <t>イライ</t>
    </rPh>
    <rPh sb="63" eb="64">
      <t>シャ</t>
    </rPh>
    <rPh sb="66" eb="67">
      <t>モノ</t>
    </rPh>
    <rPh sb="67" eb="69">
      <t>ハンニュウ</t>
    </rPh>
    <rPh sb="71" eb="74">
      <t>ヒケンヤク</t>
    </rPh>
    <rPh sb="75" eb="76">
      <t>オヨ</t>
    </rPh>
    <rPh sb="77" eb="80">
      <t>タイショウヤク</t>
    </rPh>
    <rPh sb="81" eb="82">
      <t>サ</t>
    </rPh>
    <phoneticPr fontId="1"/>
  </si>
  <si>
    <t>疾患や治療内容、無作為化等で、被験者毎に大幅に評価スケジュールが異なる場合、変動費はコホート別に作成可能です。</t>
    <rPh sb="0" eb="2">
      <t>シッカン</t>
    </rPh>
    <rPh sb="3" eb="5">
      <t>チリョウ</t>
    </rPh>
    <rPh sb="5" eb="7">
      <t>ナイヨウ</t>
    </rPh>
    <rPh sb="8" eb="12">
      <t>ムサクイカ</t>
    </rPh>
    <rPh sb="12" eb="13">
      <t>トウ</t>
    </rPh>
    <rPh sb="15" eb="18">
      <t>ヒケンシャ</t>
    </rPh>
    <rPh sb="18" eb="19">
      <t>ゴト</t>
    </rPh>
    <rPh sb="20" eb="22">
      <t>オオハバ</t>
    </rPh>
    <rPh sb="23" eb="25">
      <t>ヒョウカ</t>
    </rPh>
    <rPh sb="32" eb="33">
      <t>コト</t>
    </rPh>
    <rPh sb="35" eb="37">
      <t>バアイ</t>
    </rPh>
    <rPh sb="38" eb="41">
      <t>ヘンドウヒ</t>
    </rPh>
    <rPh sb="46" eb="47">
      <t>ベツ</t>
    </rPh>
    <rPh sb="48" eb="50">
      <t>サクセイ</t>
    </rPh>
    <rPh sb="50" eb="52">
      <t>カノウ</t>
    </rPh>
    <phoneticPr fontId="1"/>
  </si>
  <si>
    <t>被験者対応業務で加算される係数です。「入院」の場合、1.2倍の加算となります。治験手順として入院が必要な場合、「入院」となります。</t>
    <rPh sb="0" eb="3">
      <t>ヒケンシャ</t>
    </rPh>
    <rPh sb="3" eb="5">
      <t>タイオウ</t>
    </rPh>
    <rPh sb="5" eb="7">
      <t>ギョウム</t>
    </rPh>
    <rPh sb="8" eb="10">
      <t>カサン</t>
    </rPh>
    <rPh sb="13" eb="15">
      <t>ケイスウ</t>
    </rPh>
    <rPh sb="19" eb="21">
      <t>ニュウイン</t>
    </rPh>
    <rPh sb="23" eb="25">
      <t>バアイ</t>
    </rPh>
    <rPh sb="29" eb="30">
      <t>バイ</t>
    </rPh>
    <rPh sb="31" eb="33">
      <t>カサン</t>
    </rPh>
    <rPh sb="39" eb="41">
      <t>チケン</t>
    </rPh>
    <rPh sb="41" eb="43">
      <t>テジュン</t>
    </rPh>
    <rPh sb="46" eb="48">
      <t>ニュウイン</t>
    </rPh>
    <rPh sb="49" eb="51">
      <t>ヒツヨウ</t>
    </rPh>
    <rPh sb="52" eb="54">
      <t>バアイ</t>
    </rPh>
    <rPh sb="56" eb="58">
      <t>ニュウイン</t>
    </rPh>
    <phoneticPr fontId="1"/>
  </si>
  <si>
    <t>◎初回の目標症例数：</t>
    <rPh sb="1" eb="3">
      <t>ショカイ</t>
    </rPh>
    <rPh sb="4" eb="6">
      <t>モクヒョウ</t>
    </rPh>
    <rPh sb="6" eb="8">
      <t>ショウレイ</t>
    </rPh>
    <rPh sb="8" eb="9">
      <t>スウ</t>
    </rPh>
    <phoneticPr fontId="1"/>
  </si>
  <si>
    <t>◎想定される契約期間：</t>
    <rPh sb="1" eb="3">
      <t>ソウテイ</t>
    </rPh>
    <rPh sb="6" eb="8">
      <t>ケイヤク</t>
    </rPh>
    <rPh sb="8" eb="10">
      <t>キカン</t>
    </rPh>
    <phoneticPr fontId="8"/>
  </si>
  <si>
    <t>◎規定Visit数：</t>
    <rPh sb="1" eb="3">
      <t>キテイ</t>
    </rPh>
    <rPh sb="8" eb="9">
      <t>スウ</t>
    </rPh>
    <phoneticPr fontId="8"/>
  </si>
  <si>
    <t>本書では、本治験（製造販売後臨床試験は「治験」を「試験」に読み替える）の算定として、初回契約時の内容にて、以下に係数設定する。</t>
    <rPh sb="0" eb="2">
      <t>ホンショ</t>
    </rPh>
    <rPh sb="5" eb="6">
      <t>ホン</t>
    </rPh>
    <rPh sb="6" eb="8">
      <t>チケン</t>
    </rPh>
    <rPh sb="9" eb="11">
      <t>セイゾウ</t>
    </rPh>
    <rPh sb="11" eb="14">
      <t>ハンバイゴ</t>
    </rPh>
    <rPh sb="14" eb="16">
      <t>リンショウ</t>
    </rPh>
    <rPh sb="16" eb="18">
      <t>シケン</t>
    </rPh>
    <rPh sb="20" eb="22">
      <t>チケン</t>
    </rPh>
    <rPh sb="25" eb="27">
      <t>シケン</t>
    </rPh>
    <rPh sb="29" eb="30">
      <t>ヨ</t>
    </rPh>
    <rPh sb="31" eb="32">
      <t>カ</t>
    </rPh>
    <rPh sb="36" eb="38">
      <t>サンテイ</t>
    </rPh>
    <rPh sb="48" eb="50">
      <t>ナイヨウ</t>
    </rPh>
    <rPh sb="57" eb="59">
      <t>サンテイイカケイスウセッテイ</t>
    </rPh>
    <phoneticPr fontId="1"/>
  </si>
  <si>
    <t>手術前～手術後の治験薬投与（機器、再生医療等を含む）、又は集中治療を要する評価・管理の有無</t>
    <phoneticPr fontId="1"/>
  </si>
  <si>
    <t>治験依頼者</t>
    <rPh sb="0" eb="5">
      <t>チケンイライシャ</t>
    </rPh>
    <phoneticPr fontId="1"/>
  </si>
  <si>
    <t>実施医療機関</t>
    <rPh sb="0" eb="6">
      <t>ジッシイリョウキカン</t>
    </rPh>
    <phoneticPr fontId="1"/>
  </si>
  <si>
    <t>直接労務費＜実施医療機関＞</t>
    <rPh sb="0" eb="2">
      <t>チョクセツ</t>
    </rPh>
    <phoneticPr fontId="1"/>
  </si>
  <si>
    <t>初回IRB審査月</t>
    <phoneticPr fontId="1"/>
  </si>
  <si>
    <t>契約終了月</t>
    <phoneticPr fontId="1"/>
  </si>
  <si>
    <t>初回契約期間</t>
    <phoneticPr fontId="1"/>
  </si>
  <si>
    <t>治験依頼者</t>
    <rPh sb="0" eb="2">
      <t>チケン</t>
    </rPh>
    <rPh sb="2" eb="5">
      <t>イライシャ</t>
    </rPh>
    <phoneticPr fontId="1"/>
  </si>
  <si>
    <t>実施医療機関</t>
    <rPh sb="0" eb="2">
      <t>ジッシ</t>
    </rPh>
    <rPh sb="2" eb="4">
      <t>イリョウ</t>
    </rPh>
    <rPh sb="4" eb="6">
      <t>キカン</t>
    </rPh>
    <phoneticPr fontId="1"/>
  </si>
  <si>
    <t>治験課題名</t>
    <rPh sb="0" eb="2">
      <t>チケン</t>
    </rPh>
    <rPh sb="2" eb="5">
      <t>カダイメイ</t>
    </rPh>
    <phoneticPr fontId="1"/>
  </si>
  <si>
    <t>治験課題名は和名、又は和名英名併記とします。</t>
    <rPh sb="0" eb="2">
      <t>チケン</t>
    </rPh>
    <rPh sb="2" eb="5">
      <t>カダイメイ</t>
    </rPh>
    <rPh sb="6" eb="8">
      <t>ワメイ</t>
    </rPh>
    <rPh sb="9" eb="10">
      <t>マタ</t>
    </rPh>
    <rPh sb="11" eb="13">
      <t>ワメイ</t>
    </rPh>
    <rPh sb="13" eb="15">
      <t>エイメイ</t>
    </rPh>
    <rPh sb="15" eb="17">
      <t>ヘイキ</t>
    </rPh>
    <phoneticPr fontId="1"/>
  </si>
  <si>
    <t>スクリーニング脱落症例の取り扱いについては、依頼者と医療機関で協議してください。</t>
    <rPh sb="7" eb="11">
      <t>ダツラクショウレイ</t>
    </rPh>
    <rPh sb="12" eb="13">
      <t>ト</t>
    </rPh>
    <rPh sb="14" eb="15">
      <t>アツカ</t>
    </rPh>
    <rPh sb="22" eb="25">
      <t>イライシャ</t>
    </rPh>
    <rPh sb="31" eb="33">
      <t>キョウギ</t>
    </rPh>
    <phoneticPr fontId="1"/>
  </si>
  <si>
    <t>変動費</t>
    <rPh sb="0" eb="3">
      <t>ヘンドウヒ</t>
    </rPh>
    <phoneticPr fontId="1"/>
  </si>
  <si>
    <t>症例単価で請求する場合、「適格症例1例にあたり…」等、修正してください。製造販売まで続く試験の場合、「（Visit●-X含む）」等、追記してください。</t>
    <rPh sb="0" eb="2">
      <t>ショウレイ</t>
    </rPh>
    <rPh sb="2" eb="4">
      <t>タンカ</t>
    </rPh>
    <rPh sb="5" eb="7">
      <t>セイキュウ</t>
    </rPh>
    <rPh sb="9" eb="11">
      <t>バアイ</t>
    </rPh>
    <rPh sb="13" eb="17">
      <t>テキカクショウレイ</t>
    </rPh>
    <rPh sb="18" eb="19">
      <t>レイ</t>
    </rPh>
    <rPh sb="25" eb="26">
      <t>トウ</t>
    </rPh>
    <rPh sb="27" eb="29">
      <t>シュウセイ</t>
    </rPh>
    <rPh sb="36" eb="38">
      <t>セイゾウ</t>
    </rPh>
    <rPh sb="38" eb="40">
      <t>ハンバイ</t>
    </rPh>
    <rPh sb="42" eb="43">
      <t>ツヅ</t>
    </rPh>
    <rPh sb="44" eb="46">
      <t>シケン</t>
    </rPh>
    <rPh sb="47" eb="49">
      <t>バアイ</t>
    </rPh>
    <rPh sb="60" eb="61">
      <t>フク</t>
    </rPh>
    <rPh sb="64" eb="65">
      <t>トウ</t>
    </rPh>
    <rPh sb="66" eb="68">
      <t>ツイキ</t>
    </rPh>
    <phoneticPr fontId="1"/>
  </si>
  <si>
    <t>(11)以降、保険外併用療養費対象となる費用や依頼者へ実費請求する費用は含みません。</t>
    <rPh sb="4" eb="6">
      <t>イコウ</t>
    </rPh>
    <phoneticPr fontId="1"/>
  </si>
  <si>
    <t>医療機関によって診療報酬が付かない検査（例：時間歩行試験）は、治験依頼者と個別協議となり、医療機関によっても異なります。
所要時間が0.25h(15分)を超える、治験特有の業務を入力します。0.25h未満の対応（例：依頼者提供の検査キットによる尿妊娠検査、タナー分類評価 等）は含めません。</t>
    <rPh sb="0" eb="2">
      <t>イリョウ</t>
    </rPh>
    <rPh sb="2" eb="4">
      <t>キカン</t>
    </rPh>
    <rPh sb="8" eb="12">
      <t>シンリョウホウシュウ</t>
    </rPh>
    <rPh sb="13" eb="14">
      <t>ツ</t>
    </rPh>
    <rPh sb="17" eb="19">
      <t>ケンサ</t>
    </rPh>
    <rPh sb="20" eb="21">
      <t>レイ</t>
    </rPh>
    <rPh sb="22" eb="24">
      <t>ジカン</t>
    </rPh>
    <rPh sb="24" eb="26">
      <t>ホコウ</t>
    </rPh>
    <rPh sb="26" eb="28">
      <t>シケン</t>
    </rPh>
    <rPh sb="31" eb="33">
      <t>チケン</t>
    </rPh>
    <rPh sb="33" eb="36">
      <t>イライシャ</t>
    </rPh>
    <rPh sb="37" eb="39">
      <t>コベツ</t>
    </rPh>
    <rPh sb="39" eb="41">
      <t>キョウギ</t>
    </rPh>
    <rPh sb="45" eb="47">
      <t>イリョウ</t>
    </rPh>
    <rPh sb="47" eb="49">
      <t>キカン</t>
    </rPh>
    <rPh sb="54" eb="55">
      <t>コト</t>
    </rPh>
    <phoneticPr fontId="1"/>
  </si>
  <si>
    <t>セットアップ数に応じ以下に係数を設定する。
　0 ：なし　　5 ：1～5台　　10：6～10台　　15：11台以上
契約期間中1年に1回発生することを想定する。</t>
    <rPh sb="64" eb="65">
      <t>ネン</t>
    </rPh>
    <phoneticPr fontId="1"/>
  </si>
  <si>
    <t>軽微な審議資料の変更対応</t>
    <rPh sb="0" eb="2">
      <t>ケイビ</t>
    </rPh>
    <rPh sb="3" eb="5">
      <t>シンギ</t>
    </rPh>
    <rPh sb="5" eb="7">
      <t>シリョウ</t>
    </rPh>
    <rPh sb="8" eb="10">
      <t>ヘンコウ</t>
    </rPh>
    <rPh sb="10" eb="12">
      <t>タイオウ</t>
    </rPh>
    <phoneticPr fontId="8"/>
  </si>
  <si>
    <t>被験者への説明（再スクリーニング、同意取得を含む）</t>
    <rPh sb="22" eb="23">
      <t>フク</t>
    </rPh>
    <phoneticPr fontId="8"/>
  </si>
  <si>
    <t>初回診察による適格基準評価、病歴等の被験者背景の確認、組み入れ対応</t>
    <rPh sb="0" eb="2">
      <t>ショカイ</t>
    </rPh>
    <rPh sb="2" eb="4">
      <t>シンサツ</t>
    </rPh>
    <rPh sb="7" eb="9">
      <t>テキカク</t>
    </rPh>
    <rPh sb="9" eb="11">
      <t>キジュン</t>
    </rPh>
    <rPh sb="11" eb="13">
      <t>ヒョウカ</t>
    </rPh>
    <rPh sb="14" eb="16">
      <t>ビョウレキ</t>
    </rPh>
    <rPh sb="16" eb="17">
      <t>トウ</t>
    </rPh>
    <rPh sb="18" eb="20">
      <t>ヒケン</t>
    </rPh>
    <rPh sb="20" eb="21">
      <t>シャ</t>
    </rPh>
    <rPh sb="21" eb="23">
      <t>ハイケイ</t>
    </rPh>
    <rPh sb="24" eb="26">
      <t>カクニン</t>
    </rPh>
    <rPh sb="27" eb="28">
      <t>ク</t>
    </rPh>
    <rPh sb="29" eb="30">
      <t>イ</t>
    </rPh>
    <rPh sb="31" eb="33">
      <t>タイオウ</t>
    </rPh>
    <phoneticPr fontId="8"/>
  </si>
  <si>
    <t>治験評価のための主たる治験診療科以外の診療科、又は他院への評価依頼</t>
    <rPh sb="0" eb="2">
      <t>チケン</t>
    </rPh>
    <rPh sb="2" eb="4">
      <t>ヒョウカ</t>
    </rPh>
    <rPh sb="31" eb="33">
      <t>イライ</t>
    </rPh>
    <phoneticPr fontId="1"/>
  </si>
  <si>
    <t>対象人数は医師 2名、CRC 2名、看護師 2名とする。
手術前～手術後または救急・集中治療下、髄注等の治験薬投与（機器、再生医療等を含む）を実施する場合、及び集中治療を要する評価・管理がある場合に適用とする。</t>
    <rPh sb="29" eb="31">
      <t>シュジュツ</t>
    </rPh>
    <rPh sb="31" eb="32">
      <t>マエ</t>
    </rPh>
    <rPh sb="33" eb="36">
      <t>シュジュツゴ</t>
    </rPh>
    <rPh sb="52" eb="55">
      <t>チケンヤク</t>
    </rPh>
    <rPh sb="55" eb="57">
      <t>トウヨ</t>
    </rPh>
    <rPh sb="58" eb="60">
      <t>キキ</t>
    </rPh>
    <rPh sb="61" eb="63">
      <t>サイセイ</t>
    </rPh>
    <rPh sb="63" eb="65">
      <t>イリョウ</t>
    </rPh>
    <rPh sb="65" eb="66">
      <t>トウ</t>
    </rPh>
    <rPh sb="67" eb="68">
      <t>フク</t>
    </rPh>
    <rPh sb="78" eb="79">
      <t>オヨ</t>
    </rPh>
    <rPh sb="80" eb="82">
      <t>シュウチュウ</t>
    </rPh>
    <rPh sb="82" eb="84">
      <t>チリョウ</t>
    </rPh>
    <rPh sb="85" eb="86">
      <t>ヨウ</t>
    </rPh>
    <rPh sb="88" eb="90">
      <t>ヒョウカ</t>
    </rPh>
    <rPh sb="91" eb="93">
      <t>カンリ</t>
    </rPh>
    <rPh sb="96" eb="98">
      <t>バアイ</t>
    </rPh>
    <phoneticPr fontId="1"/>
  </si>
  <si>
    <t>整理番号、作成日、治験課題名、治験依頼者、治験実施医療機関は固定費係数入力シートの入力内容が反映されます。</t>
    <rPh sb="0" eb="4">
      <t>セイリバンゴウ</t>
    </rPh>
    <rPh sb="5" eb="8">
      <t>サクセイビ</t>
    </rPh>
    <rPh sb="9" eb="11">
      <t>チケン</t>
    </rPh>
    <rPh sb="11" eb="14">
      <t>カダイメイ</t>
    </rPh>
    <rPh sb="15" eb="17">
      <t>チケン</t>
    </rPh>
    <rPh sb="17" eb="20">
      <t>イライシャ</t>
    </rPh>
    <rPh sb="21" eb="23">
      <t>チケン</t>
    </rPh>
    <rPh sb="23" eb="25">
      <t>ジッシ</t>
    </rPh>
    <rPh sb="25" eb="27">
      <t>イリョウ</t>
    </rPh>
    <rPh sb="27" eb="29">
      <t>キカン</t>
    </rPh>
    <rPh sb="30" eb="33">
      <t>コテイヒ</t>
    </rPh>
    <rPh sb="33" eb="35">
      <t>ケイスウ</t>
    </rPh>
    <rPh sb="35" eb="37">
      <t>ニュウリョク</t>
    </rPh>
    <rPh sb="41" eb="43">
      <t>ニュウリョク</t>
    </rPh>
    <rPh sb="43" eb="45">
      <t>ナイヨウ</t>
    </rPh>
    <rPh sb="46" eb="48">
      <t>ハンエイ</t>
    </rPh>
    <phoneticPr fontId="1"/>
  </si>
  <si>
    <t>SOP2.1「被験者組み入れ対応」の費用</t>
    <rPh sb="7" eb="10">
      <t>ヒケンシャ</t>
    </rPh>
    <rPh sb="10" eb="11">
      <t>ク</t>
    </rPh>
    <rPh sb="12" eb="13">
      <t>イ</t>
    </rPh>
    <rPh sb="14" eb="16">
      <t>タイオウ</t>
    </rPh>
    <rPh sb="18" eb="20">
      <t>ヒヨウ</t>
    </rPh>
    <phoneticPr fontId="1"/>
  </si>
  <si>
    <t>SOP2.2以降の費用</t>
    <rPh sb="6" eb="8">
      <t>イコウ</t>
    </rPh>
    <rPh sb="9" eb="11">
      <t>ヒヨウ</t>
    </rPh>
    <phoneticPr fontId="1"/>
  </si>
  <si>
    <t>0：治験薬提供が無い治験　　　　　　　　　　 1：左記以外の治験</t>
    <rPh sb="2" eb="5">
      <t>チケンヤク</t>
    </rPh>
    <rPh sb="5" eb="7">
      <t>テイキョウ</t>
    </rPh>
    <rPh sb="8" eb="9">
      <t>ナ</t>
    </rPh>
    <rPh sb="10" eb="12">
      <t>チケン</t>
    </rPh>
    <rPh sb="25" eb="27">
      <t>サキ</t>
    </rPh>
    <rPh sb="27" eb="29">
      <t>イガイ</t>
    </rPh>
    <rPh sb="30" eb="32">
      <t>チケン</t>
    </rPh>
    <phoneticPr fontId="1"/>
  </si>
  <si>
    <t>治験薬の払い出し（V2,V3,V4,V5,V6,V7,V8,V9,V10）×各2名、身長測定（V1,V5,V11）</t>
    <rPh sb="0" eb="3">
      <t>チケンヤク</t>
    </rPh>
    <rPh sb="4" eb="5">
      <t>ハラ</t>
    </rPh>
    <rPh sb="6" eb="7">
      <t>ダ</t>
    </rPh>
    <rPh sb="38" eb="39">
      <t>カク</t>
    </rPh>
    <rPh sb="40" eb="41">
      <t>メイ</t>
    </rPh>
    <rPh sb="42" eb="44">
      <t>シンチョウ</t>
    </rPh>
    <rPh sb="44" eb="46">
      <t>ソクテイ</t>
    </rPh>
    <phoneticPr fontId="1"/>
  </si>
  <si>
    <t>薬剤師2名として算定する。
治験薬の院内調製の有無により、以下の係数を設定する。
　1 ：院内調製無し
　1.5：溶解・希釈・懸濁調製、又は粉砕・分包化
　2 ：特殊調製（クリーンベンチや安全キャビネットでの調製、調製者への被曝の恐れがある治験薬の調製、アフェレーシス等）</t>
    <rPh sb="49" eb="50">
      <t>ナ</t>
    </rPh>
    <phoneticPr fontId="1"/>
  </si>
  <si>
    <t>実施回数と対象人数は、治験毎に設定する。</t>
    <rPh sb="7" eb="9">
      <t>ニンズウ</t>
    </rPh>
    <phoneticPr fontId="1"/>
  </si>
  <si>
    <t>治験等費用算定表</t>
    <rPh sb="3" eb="5">
      <t>ヒヨウ</t>
    </rPh>
    <rPh sb="5" eb="7">
      <t>サンテイ</t>
    </rPh>
    <phoneticPr fontId="1"/>
  </si>
  <si>
    <t>上記2.2以降の費用を規定Visit数で割った費用</t>
    <rPh sb="0" eb="2">
      <t>ジョウキ</t>
    </rPh>
    <rPh sb="5" eb="7">
      <t>イコウ</t>
    </rPh>
    <rPh sb="8" eb="10">
      <t>ヒヨウ</t>
    </rPh>
    <rPh sb="11" eb="13">
      <t>キテイ</t>
    </rPh>
    <rPh sb="18" eb="19">
      <t>スウ</t>
    </rPh>
    <rPh sb="20" eb="21">
      <t>ワ</t>
    </rPh>
    <rPh sb="23" eb="25">
      <t>ヒヨウ</t>
    </rPh>
    <phoneticPr fontId="1"/>
  </si>
  <si>
    <t>1回1人当たりの業務時間</t>
    <rPh sb="1" eb="2">
      <t>カイ</t>
    </rPh>
    <rPh sb="3" eb="4">
      <t>ニン</t>
    </rPh>
    <rPh sb="4" eb="5">
      <t>ア</t>
    </rPh>
    <rPh sb="8" eb="10">
      <t>ギョウム</t>
    </rPh>
    <rPh sb="10" eb="12">
      <t>ジカン</t>
    </rPh>
    <phoneticPr fontId="8"/>
  </si>
  <si>
    <t>薬剤師IRT(3アカウント)</t>
    <rPh sb="0" eb="3">
      <t>ヤクザイシ</t>
    </rPh>
    <phoneticPr fontId="1"/>
  </si>
  <si>
    <t>（V3,V5,V7,V9,V10）</t>
    <phoneticPr fontId="1"/>
  </si>
  <si>
    <t>（投与開始日,26週後,52週後/中止時,後観察日）</t>
    <rPh sb="1" eb="3">
      <t>トウヨ</t>
    </rPh>
    <rPh sb="3" eb="6">
      <t>カイシビ</t>
    </rPh>
    <rPh sb="9" eb="11">
      <t>シュウゴ</t>
    </rPh>
    <rPh sb="14" eb="16">
      <t>シュウゴ</t>
    </rPh>
    <rPh sb="17" eb="20">
      <t>チュウシジ</t>
    </rPh>
    <phoneticPr fontId="1"/>
  </si>
  <si>
    <t>投与24時間後,投与2日後,投与7日後,投与14日後,投与終了7日後</t>
    <rPh sb="0" eb="2">
      <t>トウヨ</t>
    </rPh>
    <rPh sb="4" eb="7">
      <t>ジカンゴ</t>
    </rPh>
    <rPh sb="8" eb="10">
      <t>トウヨ</t>
    </rPh>
    <rPh sb="11" eb="13">
      <t>ニチゴ</t>
    </rPh>
    <rPh sb="14" eb="16">
      <t>トウヨ</t>
    </rPh>
    <rPh sb="17" eb="19">
      <t>ニチゴ</t>
    </rPh>
    <rPh sb="20" eb="22">
      <t>トウヨ</t>
    </rPh>
    <rPh sb="24" eb="26">
      <t>ニチゴ</t>
    </rPh>
    <rPh sb="27" eb="29">
      <t>トウヨ</t>
    </rPh>
    <rPh sb="29" eb="31">
      <t>シュウリョウ</t>
    </rPh>
    <rPh sb="32" eb="34">
      <t>ニチゴ</t>
    </rPh>
    <phoneticPr fontId="1"/>
  </si>
  <si>
    <t>地方独立行政法人　大阪府立病院機構　大阪母子医療センター</t>
    <rPh sb="0" eb="2">
      <t>チホウ</t>
    </rPh>
    <rPh sb="2" eb="4">
      <t>ドクリツ</t>
    </rPh>
    <rPh sb="4" eb="6">
      <t>ギョウセイ</t>
    </rPh>
    <rPh sb="6" eb="8">
      <t>ホウジン</t>
    </rPh>
    <rPh sb="9" eb="12">
      <t>オオサカフ</t>
    </rPh>
    <rPh sb="12" eb="13">
      <t>リツ</t>
    </rPh>
    <rPh sb="13" eb="15">
      <t>ビョウイン</t>
    </rPh>
    <rPh sb="15" eb="17">
      <t>キコウ</t>
    </rPh>
    <rPh sb="18" eb="20">
      <t>オオサカ</t>
    </rPh>
    <rPh sb="20" eb="22">
      <t>ボシ</t>
    </rPh>
    <rPh sb="22" eb="24">
      <t>イリョウ</t>
    </rPh>
    <phoneticPr fontId="1"/>
  </si>
  <si>
    <t>1回の審査につき、初回審査：300,000円、継続審査：30,000円をIRB審査費用として治験依頼者に請求する。</t>
    <phoneticPr fontId="1"/>
  </si>
  <si>
    <t>合計</t>
    <rPh sb="0" eb="2">
      <t>ゴウケイ</t>
    </rPh>
    <phoneticPr fontId="1"/>
  </si>
  <si>
    <t>(Visit数にて再積算した金額)</t>
  </si>
  <si>
    <t>固定費</t>
    <rPh sb="0" eb="3">
      <t>コテイヒ</t>
    </rPh>
    <phoneticPr fontId="1"/>
  </si>
  <si>
    <t>変動費（目標症例数完遂の場合）</t>
    <rPh sb="0" eb="3">
      <t>ヘンドウヒ</t>
    </rPh>
    <rPh sb="4" eb="6">
      <t>モクヒョウ</t>
    </rPh>
    <rPh sb="6" eb="8">
      <t>ショウレイ</t>
    </rPh>
    <rPh sb="8" eb="9">
      <t>スウ</t>
    </rPh>
    <rPh sb="9" eb="11">
      <t>カンスイ</t>
    </rPh>
    <rPh sb="12" eb="14">
      <t>バアイ</t>
    </rPh>
    <phoneticPr fontId="1"/>
  </si>
  <si>
    <t>XXXXX</t>
    <phoneticPr fontId="1"/>
  </si>
  <si>
    <t>事務には治験事務局業務以外の院内業務（医事課等）を含みます。</t>
  </si>
  <si>
    <t>業務をSMOに委託する場合に、CRCや事務の業務割合を控除します。SMOの業務委託内容により、積算されるCRC費用と事務職費用が異なります。
下記を目安に業務割合を入力してください。
　　A）SMO支援無し・・・・・・・・・・・・・・・・・費用控除なし　→　本欄のCRCを「100％」、事務職を「100％」と入力。
    B）SMOによるCRCの支援・・・CRC費用のみ5割に控除　→　本欄のCRCを「50％」、事務職を「100％」と入力。
　　C）SMOによるCRC・事務局支援・・・CRC費用を5割に控除、事務職費用を8割に控除　→　本欄のCRCを「50％」、事務職を「80％」と入力。</t>
    <phoneticPr fontId="1"/>
  </si>
  <si>
    <t>SMOによるCRCの支援：（医師：1時間、CRC：3時間、事務職員：6時間）</t>
    <phoneticPr fontId="1"/>
  </si>
  <si>
    <t>SMOによるCRC・事務局支援：（医師：1時間、CRC：3時間、事務職員：4.8時間）</t>
    <phoneticPr fontId="1"/>
  </si>
  <si>
    <t>「医師1時間+CRC6時間+事務職6時間」にて算定した目安です。</t>
    <rPh sb="1" eb="3">
      <t>イシ</t>
    </rPh>
    <rPh sb="4" eb="6">
      <t>ジカン</t>
    </rPh>
    <rPh sb="11" eb="13">
      <t>ジカン</t>
    </rPh>
    <rPh sb="14" eb="17">
      <t>ジムショク</t>
    </rPh>
    <rPh sb="18" eb="20">
      <t>ジカン</t>
    </rPh>
    <rPh sb="23" eb="25">
      <t>サンテイ</t>
    </rPh>
    <rPh sb="27" eb="29">
      <t>メヤス</t>
    </rPh>
    <phoneticPr fontId="1"/>
  </si>
  <si>
    <t>参考資料；　費用計算詳細内訳表</t>
    <phoneticPr fontId="8"/>
  </si>
  <si>
    <t>本治験の契約の締結に至らなかった場合でも、治験準備費用およびIRB審議費用を治験依頼者に請求する。</t>
    <rPh sb="21" eb="23">
      <t>チケン</t>
    </rPh>
    <rPh sb="23" eb="25">
      <t>ジュンビ</t>
    </rPh>
    <rPh sb="25" eb="27">
      <t>ヒヨウ</t>
    </rPh>
    <rPh sb="38" eb="40">
      <t>チケン</t>
    </rPh>
    <rPh sb="40" eb="43">
      <t>イライシャ</t>
    </rPh>
    <rPh sb="44" eb="46">
      <t>セイキュウ</t>
    </rPh>
    <phoneticPr fontId="1"/>
  </si>
  <si>
    <t>対象者人数は医師1名、CRC3名、薬剤師2名、事務職員3名とする。</t>
    <phoneticPr fontId="1"/>
  </si>
  <si>
    <r>
      <t>初回の規定Vsit単価</t>
    </r>
    <r>
      <rPr>
        <b/>
        <vertAlign val="superscript"/>
        <sz val="10"/>
        <color theme="1"/>
        <rFont val="ＭＳ Ｐゴシック"/>
        <family val="3"/>
        <charset val="128"/>
      </rPr>
      <t>※1</t>
    </r>
    <rPh sb="0" eb="2">
      <t>ショカイ</t>
    </rPh>
    <rPh sb="3" eb="5">
      <t>キテイ</t>
    </rPh>
    <phoneticPr fontId="1"/>
  </si>
  <si>
    <r>
      <t>初回を除く規定Vsit単価</t>
    </r>
    <r>
      <rPr>
        <b/>
        <vertAlign val="superscript"/>
        <sz val="10"/>
        <color theme="1"/>
        <rFont val="ＭＳ Ｐゴシック"/>
        <family val="3"/>
        <charset val="128"/>
      </rPr>
      <t>※1</t>
    </r>
    <rPh sb="0" eb="2">
      <t>ショカイ</t>
    </rPh>
    <rPh sb="3" eb="4">
      <t>ノゾ</t>
    </rPh>
    <rPh sb="5" eb="7">
      <t>キテイ</t>
    </rPh>
    <phoneticPr fontId="1"/>
  </si>
  <si>
    <r>
      <t>1症例あたりの総額（参考）</t>
    </r>
    <r>
      <rPr>
        <vertAlign val="superscript"/>
        <sz val="10"/>
        <color theme="1"/>
        <rFont val="ＭＳ Ｐゴシック"/>
        <family val="3"/>
        <charset val="128"/>
      </rPr>
      <t>※2</t>
    </r>
    <rPh sb="1" eb="3">
      <t>ショウレイ</t>
    </rPh>
    <rPh sb="7" eb="9">
      <t>ソウガク</t>
    </rPh>
    <rPh sb="10" eb="12">
      <t>サンコウ</t>
    </rPh>
    <phoneticPr fontId="1"/>
  </si>
  <si>
    <t xml:space="preserve">初回契約締結後に治験依頼者による各種手順書の提出や治験実施計画書の改訂等があり、新たな業務が発生し、当該業務に対する治験費用が追加で発生する場合、追加の治験費用は、下記の金額及び想定する業務時間を目安とし、治験依頼者との協議の上、決定することとする。
（1）医師：11,400円/時間
（2）CRC、薬剤師、看護師、検査技師、事務職員、：5,100円/時間
</t>
    <rPh sb="70" eb="72">
      <t>バアイ</t>
    </rPh>
    <rPh sb="82" eb="84">
      <t>カキ</t>
    </rPh>
    <phoneticPr fontId="8"/>
  </si>
  <si>
    <t>申請受付時の業務（履歴書・治験分担医師リスト等の作成・交付）に加算されます。実施国が日本のみの治験であっても、英語履歴書等の提出が必要な場合、「1.5」とします。</t>
    <phoneticPr fontId="1"/>
  </si>
  <si>
    <t>備考：
治験薬の廃棄時滅菌処理を行うため、(5)は「有」とした。
●●●●●することを想定して、(X)の係数は「XX」とした。</t>
    <rPh sb="0" eb="2">
      <t>ビコウ</t>
    </rPh>
    <rPh sb="4" eb="6">
      <t>チケン</t>
    </rPh>
    <rPh sb="6" eb="7">
      <t>ヤク</t>
    </rPh>
    <rPh sb="8" eb="11">
      <t>ハイキジ</t>
    </rPh>
    <rPh sb="11" eb="15">
      <t>メッキンショリ</t>
    </rPh>
    <rPh sb="16" eb="17">
      <t>オコナ</t>
    </rPh>
    <rPh sb="26" eb="27">
      <t>ア</t>
    </rPh>
    <rPh sb="43" eb="45">
      <t>ソウテイ</t>
    </rPh>
    <rPh sb="52" eb="54">
      <t>ケイスウ</t>
    </rPh>
    <phoneticPr fontId="1"/>
  </si>
  <si>
    <t>参考資料；費用計算シート</t>
    <rPh sb="0" eb="2">
      <t>サンコウ</t>
    </rPh>
    <rPh sb="2" eb="4">
      <t>シリョウ</t>
    </rPh>
    <rPh sb="5" eb="7">
      <t>ヒヨウ</t>
    </rPh>
    <rPh sb="7" eb="9">
      <t>ケイサン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</si>
</sst>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176" formatCode="General&quot;ヵ月&quot;"/>
    <numFmt numFmtId="177" formatCode="General&quot;種類&quot;"/>
    <numFmt numFmtId="178" formatCode="General&quot;Visit&quot;"/>
    <numFmt numFmtId="179" formatCode="General&quot;ポイント&quot;"/>
    <numFmt numFmtId="180" formatCode="General&quot;回&quot;"/>
    <numFmt numFmtId="181" formatCode="General&quot;例&quot;"/>
    <numFmt numFmtId="182" formatCode="yyyy&quot;年&quot;m&quot;月&quot;;@"/>
    <numFmt numFmtId="183" formatCode="General&quot;h&quot;"/>
    <numFmt numFmtId="184" formatCode="&quot;¥&quot;#,##0;[Red]&quot;¥&quot;#,##0"/>
    <numFmt numFmtId="185" formatCode="0_);[Red]\(0\)"/>
    <numFmt numFmtId="186" formatCode="0_ "/>
    <numFmt numFmtId="187" formatCode="0.00_);[Red]\(0.00\)"/>
    <numFmt numFmtId="188" formatCode="&quot;¥&quot;#,##0_);[Red]\(&quot;¥&quot;#,##0\)"/>
    <numFmt numFmtId="189" formatCode="yyyy&quot;年&quot;m&quot;月&quot;d&quot;日&quot;;@"/>
    <numFmt numFmtId="190" formatCode="&quot;¥&quot;#,##0.00;[Red]&quot;¥&quot;#,##0.00"/>
  </numFmts>
  <fonts count="2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b/>
      <sz val="14"/>
      <color theme="1"/>
      <name val="ＭＳ Ｐゴシック"/>
      <family val="3"/>
      <charset val="128"/>
    </font>
    <font>
      <sz val="11"/>
      <color theme="0" tint="-0.34998626667073579"/>
      <name val="ＭＳ Ｐゴシック"/>
      <family val="3"/>
      <charset val="128"/>
    </font>
    <font>
      <b/>
      <sz val="11"/>
      <color rgb="FFC00000"/>
      <name val="ＭＳ Ｐゴシック"/>
      <family val="3"/>
      <charset val="128"/>
    </font>
    <font>
      <b/>
      <sz val="14"/>
      <name val="ＭＳ Ｐゴシック"/>
      <family val="3"/>
      <charset val="128"/>
    </font>
    <font>
      <sz val="6"/>
      <name val="ＭＳ Ｐゴシック"/>
      <family val="3"/>
      <charset val="128"/>
    </font>
    <font>
      <b/>
      <sz val="18"/>
      <name val="ＭＳ Ｐゴシック"/>
      <family val="3"/>
      <charset val="128"/>
    </font>
    <font>
      <b/>
      <sz val="14"/>
      <color rgb="FFFF0000"/>
      <name val="ＭＳ Ｐゴシック"/>
      <family val="3"/>
      <charset val="128"/>
    </font>
    <font>
      <sz val="11"/>
      <color theme="1"/>
      <name val="游ゴシック"/>
      <family val="2"/>
      <charset val="128"/>
      <scheme val="minor"/>
    </font>
    <font>
      <sz val="10"/>
      <color theme="1"/>
      <name val="ＭＳ Ｐゴシック"/>
      <family val="2"/>
      <charset val="128"/>
    </font>
    <font>
      <sz val="10"/>
      <color theme="1"/>
      <name val="ＭＳ Ｐゴシック"/>
      <family val="3"/>
      <charset val="128"/>
    </font>
    <font>
      <b/>
      <u/>
      <sz val="14"/>
      <color theme="1"/>
      <name val="ＭＳ Ｐゴシック"/>
      <family val="3"/>
      <charset val="128"/>
    </font>
    <font>
      <b/>
      <sz val="12"/>
      <color theme="1"/>
      <name val="ＭＳ Ｐゴシック"/>
      <family val="3"/>
      <charset val="128"/>
    </font>
    <font>
      <b/>
      <sz val="10"/>
      <color theme="1"/>
      <name val="ＭＳ Ｐゴシック"/>
      <family val="3"/>
      <charset val="128"/>
    </font>
    <font>
      <sz val="9"/>
      <color theme="1"/>
      <name val="ＭＳ Ｐゴシック"/>
      <family val="3"/>
      <charset val="128"/>
    </font>
    <font>
      <sz val="8"/>
      <color theme="1"/>
      <name val="ＭＳ Ｐゴシック"/>
      <family val="3"/>
      <charset val="128"/>
    </font>
    <font>
      <b/>
      <sz val="11"/>
      <color theme="1"/>
      <name val="ＭＳ Ｐゴシック"/>
      <family val="3"/>
      <charset val="128"/>
    </font>
    <font>
      <sz val="12"/>
      <color theme="1"/>
      <name val="ＭＳ Ｐゴシック"/>
      <family val="3"/>
      <charset val="128"/>
    </font>
    <font>
      <sz val="11"/>
      <color rgb="FFFF0000"/>
      <name val="ＭＳ Ｐゴシック"/>
      <family val="3"/>
      <charset val="128"/>
    </font>
    <font>
      <sz val="10.5"/>
      <color theme="1"/>
      <name val="ＭＳ ゴシック"/>
      <family val="3"/>
      <charset val="128"/>
    </font>
    <font>
      <sz val="7.5"/>
      <color theme="1"/>
      <name val="ＭＳ Ｐゴシック"/>
      <family val="3"/>
      <charset val="128"/>
    </font>
    <font>
      <b/>
      <vertAlign val="superscript"/>
      <sz val="10"/>
      <color theme="1"/>
      <name val="ＭＳ Ｐゴシック"/>
      <family val="3"/>
      <charset val="128"/>
    </font>
    <font>
      <vertAlign val="superscript"/>
      <sz val="10"/>
      <color theme="1"/>
      <name val="ＭＳ Ｐゴシック"/>
      <family val="3"/>
      <charset val="128"/>
    </font>
  </fonts>
  <fills count="14">
    <fill>
      <patternFill patternType="none"/>
    </fill>
    <fill>
      <patternFill patternType="gray125"/>
    </fill>
    <fill>
      <patternFill patternType="solid">
        <fgColor theme="7" tint="0.79998168889431442"/>
        <bgColor indexed="64"/>
      </patternFill>
    </fill>
    <fill>
      <patternFill patternType="gray0625">
        <bgColor theme="7" tint="0.79995117038483843"/>
      </patternFill>
    </fill>
    <fill>
      <patternFill patternType="gray0625"/>
    </fill>
    <fill>
      <patternFill patternType="solid">
        <fgColor rgb="FFFFDDFF"/>
        <bgColor indexed="64"/>
      </patternFill>
    </fill>
    <fill>
      <patternFill patternType="gray0625">
        <bgColor rgb="FFFFDDFF"/>
      </patternFill>
    </fill>
    <fill>
      <patternFill patternType="solid">
        <fgColor rgb="FFFFFF00"/>
        <bgColor indexed="64"/>
      </patternFill>
    </fill>
    <fill>
      <patternFill patternType="solid">
        <fgColor theme="7" tint="0.79998168889431442"/>
        <bgColor theme="6"/>
      </patternFill>
    </fill>
    <fill>
      <patternFill patternType="solid">
        <fgColor rgb="FFFFDDFF"/>
        <bgColor theme="6"/>
      </patternFill>
    </fill>
    <fill>
      <patternFill patternType="solid">
        <fgColor theme="2"/>
        <bgColor indexed="64"/>
      </patternFill>
    </fill>
    <fill>
      <patternFill patternType="solid">
        <fgColor rgb="FFFFC9FF"/>
        <bgColor indexed="64"/>
      </patternFill>
    </fill>
    <fill>
      <patternFill patternType="solid">
        <fgColor rgb="FFC4DCF4"/>
        <bgColor indexed="64"/>
      </patternFill>
    </fill>
    <fill>
      <patternFill patternType="solid">
        <fgColor theme="0"/>
        <bgColor indexed="64"/>
      </patternFill>
    </fill>
  </fills>
  <borders count="175">
    <border>
      <left/>
      <right/>
      <top/>
      <bottom/>
      <diagonal/>
    </border>
    <border>
      <left style="medium">
        <color indexed="64"/>
      </left>
      <right style="thin">
        <color indexed="64"/>
      </right>
      <top style="medium">
        <color indexed="64"/>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medium">
        <color indexed="64"/>
      </bottom>
      <diagonal/>
    </border>
    <border>
      <left/>
      <right style="medium">
        <color auto="1"/>
      </right>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right style="medium">
        <color auto="1"/>
      </right>
      <top style="thin">
        <color indexed="64"/>
      </top>
      <bottom style="double">
        <color indexed="64"/>
      </bottom>
      <diagonal/>
    </border>
    <border>
      <left style="medium">
        <color indexed="64"/>
      </left>
      <right style="thin">
        <color indexed="64"/>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medium">
        <color indexed="64"/>
      </left>
      <right style="medium">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medium">
        <color indexed="64"/>
      </left>
      <right style="medium">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thin">
        <color indexed="64"/>
      </right>
      <top style="mediumDashed">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hair">
        <color auto="1"/>
      </bottom>
      <diagonal/>
    </border>
    <border>
      <left/>
      <right style="double">
        <color indexed="64"/>
      </right>
      <top style="double">
        <color indexed="64"/>
      </top>
      <bottom style="hair">
        <color auto="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style="thin">
        <color indexed="64"/>
      </right>
      <top/>
      <bottom style="hair">
        <color indexed="64"/>
      </bottom>
      <diagonal/>
    </border>
    <border>
      <left style="thin">
        <color auto="1"/>
      </left>
      <right style="thin">
        <color auto="1"/>
      </right>
      <top style="hair">
        <color auto="1"/>
      </top>
      <bottom style="hair">
        <color auto="1"/>
      </bottom>
      <diagonal/>
    </border>
    <border>
      <left style="thin">
        <color auto="1"/>
      </left>
      <right style="double">
        <color indexed="64"/>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auto="1"/>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double">
        <color indexed="64"/>
      </left>
      <right style="medium">
        <color indexed="64"/>
      </right>
      <top/>
      <bottom style="medium">
        <color indexed="64"/>
      </bottom>
      <diagonal/>
    </border>
    <border>
      <left/>
      <right style="double">
        <color indexed="64"/>
      </right>
      <top style="thin">
        <color indexed="64"/>
      </top>
      <bottom style="double">
        <color indexed="64"/>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top style="mediumDashed">
        <color indexed="64"/>
      </top>
      <bottom/>
      <diagonal/>
    </border>
    <border>
      <left style="thin">
        <color indexed="64"/>
      </left>
      <right/>
      <top/>
      <bottom style="mediumDashed">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Dashed">
        <color indexed="64"/>
      </top>
      <bottom/>
      <diagonal/>
    </border>
    <border>
      <left style="medium">
        <color auto="1"/>
      </left>
      <right style="medium">
        <color auto="1"/>
      </right>
      <top/>
      <bottom/>
      <diagonal/>
    </border>
    <border>
      <left style="medium">
        <color indexed="64"/>
      </left>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auto="1"/>
      </top>
      <bottom style="hair">
        <color auto="1"/>
      </bottom>
      <diagonal/>
    </border>
    <border>
      <left/>
      <right style="double">
        <color indexed="64"/>
      </right>
      <top/>
      <bottom style="thin">
        <color indexed="64"/>
      </bottom>
      <diagonal/>
    </border>
    <border>
      <left style="hair">
        <color indexed="64"/>
      </left>
      <right style="double">
        <color indexed="64"/>
      </right>
      <top style="medium">
        <color indexed="64"/>
      </top>
      <bottom style="double">
        <color indexed="64"/>
      </bottom>
      <diagonal/>
    </border>
    <border>
      <left style="hair">
        <color indexed="64"/>
      </left>
      <right style="double">
        <color indexed="64"/>
      </right>
      <top style="double">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right style="double">
        <color indexed="64"/>
      </right>
      <top/>
      <bottom style="medium">
        <color indexed="64"/>
      </bottom>
      <diagonal/>
    </border>
    <border>
      <left style="double">
        <color indexed="64"/>
      </left>
      <right style="medium">
        <color indexed="64"/>
      </right>
      <top style="thin">
        <color indexed="64"/>
      </top>
      <bottom/>
      <diagonal/>
    </border>
    <border>
      <left style="thin">
        <color indexed="64"/>
      </left>
      <right/>
      <top style="hair">
        <color indexed="64"/>
      </top>
      <bottom/>
      <diagonal/>
    </border>
    <border>
      <left/>
      <right style="double">
        <color indexed="64"/>
      </right>
      <top style="hair">
        <color auto="1"/>
      </top>
      <bottom/>
      <diagonal/>
    </border>
    <border>
      <left style="double">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auto="1"/>
      </left>
      <right style="thin">
        <color auto="1"/>
      </right>
      <top style="hair">
        <color auto="1"/>
      </top>
      <bottom/>
      <diagonal/>
    </border>
    <border>
      <left style="double">
        <color indexed="64"/>
      </left>
      <right/>
      <top style="thin">
        <color auto="1"/>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double">
        <color indexed="64"/>
      </top>
      <bottom style="hair">
        <color indexed="64"/>
      </bottom>
      <diagonal/>
    </border>
    <border>
      <left style="medium">
        <color indexed="64"/>
      </left>
      <right style="thin">
        <color indexed="64"/>
      </right>
      <top/>
      <bottom style="mediumDashed">
        <color indexed="64"/>
      </bottom>
      <diagonal/>
    </border>
  </borders>
  <cellStyleXfs count="3">
    <xf numFmtId="0" fontId="0" fillId="0" borderId="0">
      <alignment vertical="center"/>
    </xf>
    <xf numFmtId="0" fontId="11" fillId="0" borderId="0">
      <alignment vertical="center"/>
    </xf>
    <xf numFmtId="0" fontId="2" fillId="0" borderId="0"/>
  </cellStyleXfs>
  <cellXfs count="731">
    <xf numFmtId="0" fontId="0" fillId="0" borderId="0" xfId="0">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0" xfId="0" applyAlignment="1">
      <alignment vertical="center" wrapText="1"/>
    </xf>
    <xf numFmtId="180" fontId="3" fillId="0" borderId="43" xfId="0" applyNumberFormat="1" applyFont="1" applyBorder="1" applyAlignment="1" applyProtection="1">
      <alignment horizontal="center" vertical="center"/>
      <protection locked="0"/>
    </xf>
    <xf numFmtId="180" fontId="3" fillId="0" borderId="42" xfId="0" applyNumberFormat="1" applyFont="1" applyBorder="1" applyAlignment="1" applyProtection="1">
      <alignment horizontal="center" vertical="center"/>
      <protection locked="0"/>
    </xf>
    <xf numFmtId="183" fontId="3" fillId="0" borderId="43" xfId="0" applyNumberFormat="1" applyFont="1" applyBorder="1" applyAlignment="1" applyProtection="1">
      <alignment horizontal="center" vertical="center"/>
      <protection locked="0"/>
    </xf>
    <xf numFmtId="183" fontId="3" fillId="0" borderId="42" xfId="0" applyNumberFormat="1" applyFont="1" applyBorder="1" applyAlignment="1" applyProtection="1">
      <alignment horizontal="center" vertical="center"/>
      <protection locked="0"/>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13" xfId="0" quotePrefix="1" applyFont="1" applyBorder="1" applyAlignment="1">
      <alignment horizontal="center" vertical="center"/>
    </xf>
    <xf numFmtId="0" fontId="3" fillId="0" borderId="40" xfId="0" applyFont="1" applyBorder="1" applyAlignment="1">
      <alignment horizontal="left" vertical="center"/>
    </xf>
    <xf numFmtId="0" fontId="3" fillId="0" borderId="20" xfId="0" applyFont="1" applyBorder="1" applyAlignment="1">
      <alignment horizontal="left" vertical="center" wrapText="1"/>
    </xf>
    <xf numFmtId="0" fontId="5" fillId="0" borderId="20" xfId="0" applyFont="1" applyBorder="1" applyAlignment="1">
      <alignment horizontal="left" vertical="center"/>
    </xf>
    <xf numFmtId="0" fontId="3" fillId="0" borderId="20" xfId="0" applyFont="1" applyBorder="1" applyAlignment="1">
      <alignment horizontal="left" vertical="center"/>
    </xf>
    <xf numFmtId="0" fontId="3" fillId="2" borderId="0" xfId="0" applyFont="1" applyFill="1" applyAlignment="1">
      <alignment horizontal="left" vertical="center" wrapText="1"/>
    </xf>
    <xf numFmtId="0" fontId="3" fillId="2" borderId="40" xfId="0" applyFont="1" applyFill="1" applyBorder="1" applyAlignment="1">
      <alignment horizontal="left" vertical="center"/>
    </xf>
    <xf numFmtId="0" fontId="3" fillId="0" borderId="14" xfId="0" applyFont="1" applyBorder="1" applyAlignment="1">
      <alignment vertical="center" wrapText="1"/>
    </xf>
    <xf numFmtId="180" fontId="5" fillId="0" borderId="0" xfId="0" applyNumberFormat="1" applyFont="1" applyAlignment="1">
      <alignment horizontal="left" vertical="center" wrapText="1"/>
    </xf>
    <xf numFmtId="0" fontId="3" fillId="2" borderId="4" xfId="0" quotePrefix="1" applyFont="1" applyFill="1" applyBorder="1" applyAlignment="1">
      <alignment horizontal="center" vertical="center"/>
    </xf>
    <xf numFmtId="0" fontId="3" fillId="0" borderId="4" xfId="0" quotePrefix="1" applyFont="1" applyBorder="1" applyAlignment="1">
      <alignment horizontal="center" vertical="center"/>
    </xf>
    <xf numFmtId="0" fontId="3" fillId="2" borderId="48" xfId="0" quotePrefix="1" applyFont="1" applyFill="1" applyBorder="1" applyAlignment="1">
      <alignment horizontal="center" vertical="center"/>
    </xf>
    <xf numFmtId="0" fontId="3" fillId="0" borderId="0" xfId="0" applyFont="1" applyAlignment="1">
      <alignment horizontal="left" vertical="top"/>
    </xf>
    <xf numFmtId="0" fontId="3" fillId="2" borderId="43" xfId="0" applyFont="1" applyFill="1" applyBorder="1" applyAlignment="1">
      <alignment horizontal="center" vertical="center"/>
    </xf>
    <xf numFmtId="0" fontId="3" fillId="2" borderId="39" xfId="0" applyFont="1" applyFill="1" applyBorder="1" applyAlignment="1">
      <alignment horizontal="left" vertical="center"/>
    </xf>
    <xf numFmtId="0" fontId="3" fillId="2" borderId="0" xfId="0" applyFont="1" applyFill="1" applyAlignment="1">
      <alignment horizontal="left" vertical="center"/>
    </xf>
    <xf numFmtId="0" fontId="3" fillId="0" borderId="21" xfId="0" applyFont="1" applyBorder="1" applyAlignment="1">
      <alignment horizontal="left" vertical="center"/>
    </xf>
    <xf numFmtId="0" fontId="3" fillId="5" borderId="13" xfId="0" quotePrefix="1" applyFont="1" applyFill="1" applyBorder="1" applyAlignment="1">
      <alignment horizontal="center" vertical="center"/>
    </xf>
    <xf numFmtId="0" fontId="3" fillId="5" borderId="14" xfId="0" applyFont="1" applyFill="1" applyBorder="1" applyAlignment="1">
      <alignment vertical="center" wrapText="1"/>
    </xf>
    <xf numFmtId="180" fontId="5" fillId="5" borderId="0" xfId="0" applyNumberFormat="1" applyFont="1" applyFill="1" applyAlignment="1">
      <alignment horizontal="left" vertical="center" wrapText="1"/>
    </xf>
    <xf numFmtId="0" fontId="3" fillId="5" borderId="0" xfId="0" applyFont="1" applyFill="1" applyAlignment="1">
      <alignment horizontal="left" vertical="center" wrapText="1"/>
    </xf>
    <xf numFmtId="0" fontId="3" fillId="5" borderId="40" xfId="0" applyFont="1" applyFill="1" applyBorder="1" applyAlignment="1">
      <alignment horizontal="left" vertical="center"/>
    </xf>
    <xf numFmtId="183" fontId="3" fillId="5" borderId="43" xfId="0" applyNumberFormat="1" applyFont="1" applyFill="1" applyBorder="1" applyAlignment="1" applyProtection="1">
      <alignment horizontal="center" vertical="center"/>
      <protection locked="0"/>
    </xf>
    <xf numFmtId="0" fontId="3" fillId="5" borderId="20" xfId="0" applyFont="1" applyFill="1" applyBorder="1" applyAlignment="1">
      <alignment horizontal="left" vertical="center" wrapText="1"/>
    </xf>
    <xf numFmtId="0" fontId="3" fillId="5" borderId="20" xfId="0" applyFont="1" applyFill="1" applyBorder="1" applyAlignment="1">
      <alignment horizontal="left" vertical="center"/>
    </xf>
    <xf numFmtId="183" fontId="3" fillId="5" borderId="42" xfId="0" applyNumberFormat="1" applyFont="1" applyFill="1" applyBorder="1" applyAlignment="1" applyProtection="1">
      <alignment horizontal="center" vertical="center"/>
      <protection locked="0"/>
    </xf>
    <xf numFmtId="0" fontId="3" fillId="5" borderId="26" xfId="0" applyFont="1" applyFill="1" applyBorder="1" applyAlignment="1">
      <alignment horizontal="left" vertical="center" wrapText="1"/>
    </xf>
    <xf numFmtId="0" fontId="3" fillId="5" borderId="26" xfId="0" applyFont="1" applyFill="1" applyBorder="1" applyAlignment="1">
      <alignment horizontal="left" vertical="center"/>
    </xf>
    <xf numFmtId="183" fontId="3" fillId="5" borderId="35" xfId="0" applyNumberFormat="1" applyFont="1" applyFill="1" applyBorder="1" applyAlignment="1" applyProtection="1">
      <alignment horizontal="center" vertical="center"/>
      <protection locked="0"/>
    </xf>
    <xf numFmtId="0" fontId="6" fillId="0" borderId="0" xfId="0" applyFont="1">
      <alignment vertical="center"/>
    </xf>
    <xf numFmtId="0" fontId="3" fillId="0" borderId="19" xfId="0" quotePrefix="1" applyFont="1" applyBorder="1" applyAlignment="1">
      <alignment horizontal="right" vertical="center"/>
    </xf>
    <xf numFmtId="0" fontId="3" fillId="0" borderId="22" xfId="0" applyFont="1" applyBorder="1" applyAlignment="1">
      <alignment horizontal="right" vertical="center" wrapText="1"/>
    </xf>
    <xf numFmtId="0" fontId="3" fillId="2" borderId="22" xfId="0" applyFont="1" applyFill="1" applyBorder="1" applyAlignment="1">
      <alignment horizontal="right" vertical="center" wrapText="1"/>
    </xf>
    <xf numFmtId="0" fontId="3" fillId="0" borderId="19" xfId="0" applyFont="1" applyBorder="1" applyAlignment="1">
      <alignment horizontal="right" vertical="center"/>
    </xf>
    <xf numFmtId="0" fontId="3" fillId="0" borderId="19" xfId="0" applyFont="1" applyBorder="1" applyAlignment="1">
      <alignment horizontal="right" vertical="center" wrapText="1"/>
    </xf>
    <xf numFmtId="0" fontId="3" fillId="2" borderId="19" xfId="0" applyFont="1" applyFill="1" applyBorder="1" applyAlignment="1">
      <alignment horizontal="right" vertical="center" wrapText="1"/>
    </xf>
    <xf numFmtId="0" fontId="3" fillId="0" borderId="18" xfId="0" quotePrefix="1" applyFont="1" applyBorder="1" applyAlignment="1">
      <alignment horizontal="center" vertical="center"/>
    </xf>
    <xf numFmtId="0" fontId="3" fillId="5" borderId="1" xfId="0" quotePrefix="1" applyFont="1" applyFill="1" applyBorder="1" applyAlignment="1">
      <alignment horizontal="center" vertical="center"/>
    </xf>
    <xf numFmtId="0" fontId="3" fillId="5" borderId="4" xfId="0" quotePrefix="1" applyFont="1" applyFill="1" applyBorder="1" applyAlignment="1">
      <alignment horizontal="center" vertical="center"/>
    </xf>
    <xf numFmtId="0" fontId="5" fillId="0" borderId="0" xfId="0" applyFont="1" applyAlignment="1">
      <alignment horizontal="center" vertical="center"/>
    </xf>
    <xf numFmtId="0" fontId="3" fillId="0" borderId="17" xfId="0" applyFont="1" applyBorder="1">
      <alignment vertical="center"/>
    </xf>
    <xf numFmtId="0" fontId="3" fillId="0" borderId="0" xfId="0" applyFont="1" applyAlignment="1"/>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0" xfId="0" applyFont="1" applyBorder="1" applyAlignment="1">
      <alignment horizontal="center" vertical="center" wrapText="1"/>
    </xf>
    <xf numFmtId="0" fontId="3" fillId="0" borderId="61" xfId="0" applyFont="1" applyBorder="1" applyAlignment="1">
      <alignment horizontal="center" vertical="center"/>
    </xf>
    <xf numFmtId="0" fontId="9" fillId="0" borderId="0" xfId="0" applyFont="1" applyAlignment="1">
      <alignment vertical="top"/>
    </xf>
    <xf numFmtId="0" fontId="7" fillId="0" borderId="0" xfId="0" applyFont="1" applyAlignment="1">
      <alignment vertical="top"/>
    </xf>
    <xf numFmtId="0" fontId="3" fillId="0" borderId="6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33" xfId="0" applyFont="1" applyBorder="1" applyAlignment="1">
      <alignment horizontal="center" vertical="center" wrapText="1"/>
    </xf>
    <xf numFmtId="0" fontId="3" fillId="2" borderId="28" xfId="0" applyFont="1" applyFill="1" applyBorder="1" applyAlignment="1">
      <alignment horizontal="left" vertical="center"/>
    </xf>
    <xf numFmtId="0" fontId="3" fillId="2" borderId="65" xfId="0" applyFont="1" applyFill="1" applyBorder="1" applyAlignment="1">
      <alignment horizontal="left" vertical="center"/>
    </xf>
    <xf numFmtId="0" fontId="3" fillId="2" borderId="28" xfId="0" applyFont="1" applyFill="1" applyBorder="1" applyAlignment="1"/>
    <xf numFmtId="0" fontId="3" fillId="2" borderId="9" xfId="0" applyFont="1" applyFill="1" applyBorder="1" applyAlignment="1"/>
    <xf numFmtId="0" fontId="3" fillId="2" borderId="65" xfId="0" applyFont="1" applyFill="1" applyBorder="1" applyAlignment="1"/>
    <xf numFmtId="0" fontId="3" fillId="2" borderId="4" xfId="0" applyFont="1" applyFill="1" applyBorder="1" applyAlignment="1"/>
    <xf numFmtId="184" fontId="3" fillId="2" borderId="18" xfId="0" applyNumberFormat="1" applyFont="1" applyFill="1" applyBorder="1" applyAlignment="1"/>
    <xf numFmtId="0" fontId="3" fillId="2" borderId="68" xfId="0" applyFont="1" applyFill="1" applyBorder="1" applyAlignment="1">
      <alignment horizontal="left" vertical="center"/>
    </xf>
    <xf numFmtId="0" fontId="3" fillId="2" borderId="70" xfId="0" applyFont="1" applyFill="1" applyBorder="1" applyAlignment="1">
      <alignment horizontal="left" vertical="center"/>
    </xf>
    <xf numFmtId="0" fontId="3" fillId="2" borderId="68" xfId="0" applyFont="1" applyFill="1" applyBorder="1" applyAlignment="1"/>
    <xf numFmtId="0" fontId="3" fillId="2" borderId="19" xfId="0" applyFont="1" applyFill="1" applyBorder="1" applyAlignment="1"/>
    <xf numFmtId="0" fontId="3" fillId="2" borderId="70" xfId="0" applyFont="1" applyFill="1" applyBorder="1" applyAlignment="1"/>
    <xf numFmtId="0" fontId="3" fillId="2" borderId="18" xfId="0" applyFont="1" applyFill="1" applyBorder="1" applyAlignment="1"/>
    <xf numFmtId="184" fontId="3" fillId="2" borderId="4" xfId="0" applyNumberFormat="1" applyFont="1" applyFill="1" applyBorder="1" applyAlignment="1"/>
    <xf numFmtId="0" fontId="3" fillId="2" borderId="71" xfId="0" applyFont="1" applyFill="1" applyBorder="1" applyAlignment="1"/>
    <xf numFmtId="0" fontId="3" fillId="2" borderId="72" xfId="0" applyFont="1" applyFill="1" applyBorder="1" applyAlignment="1">
      <alignment horizontal="left" vertical="center"/>
    </xf>
    <xf numFmtId="0" fontId="3" fillId="2" borderId="71" xfId="0" applyFont="1" applyFill="1" applyBorder="1" applyAlignment="1">
      <alignment horizontal="left" vertical="center"/>
    </xf>
    <xf numFmtId="0" fontId="3" fillId="2" borderId="72" xfId="0" applyFont="1" applyFill="1" applyBorder="1" applyAlignment="1"/>
    <xf numFmtId="0" fontId="3" fillId="2" borderId="11" xfId="0" applyFont="1" applyFill="1" applyBorder="1" applyAlignment="1"/>
    <xf numFmtId="184" fontId="3" fillId="2" borderId="72" xfId="0" applyNumberFormat="1" applyFont="1" applyFill="1" applyBorder="1" applyAlignment="1"/>
    <xf numFmtId="0" fontId="3" fillId="2" borderId="71" xfId="0" applyFont="1" applyFill="1" applyBorder="1" applyAlignment="1">
      <alignment horizontal="left" vertical="center" wrapText="1"/>
    </xf>
    <xf numFmtId="0" fontId="3" fillId="2" borderId="73" xfId="0" applyFont="1" applyFill="1" applyBorder="1" applyAlignment="1">
      <alignment horizontal="left" vertical="center"/>
    </xf>
    <xf numFmtId="0" fontId="3" fillId="2" borderId="75" xfId="0" applyFont="1" applyFill="1" applyBorder="1" applyAlignment="1">
      <alignment horizontal="left" vertical="center"/>
    </xf>
    <xf numFmtId="0" fontId="3" fillId="2" borderId="73" xfId="0" applyFont="1" applyFill="1" applyBorder="1" applyAlignment="1"/>
    <xf numFmtId="0" fontId="3" fillId="2" borderId="14" xfId="0" applyFont="1" applyFill="1" applyBorder="1" applyAlignment="1"/>
    <xf numFmtId="0" fontId="3" fillId="2" borderId="75" xfId="0" applyFont="1" applyFill="1" applyBorder="1" applyAlignment="1"/>
    <xf numFmtId="0" fontId="3" fillId="2" borderId="13" xfId="0" applyFont="1" applyFill="1" applyBorder="1" applyAlignment="1"/>
    <xf numFmtId="0" fontId="3" fillId="2" borderId="80" xfId="0" applyFont="1" applyFill="1" applyBorder="1" applyAlignment="1">
      <alignment horizontal="left" vertical="center" wrapText="1"/>
    </xf>
    <xf numFmtId="0" fontId="3" fillId="2" borderId="77" xfId="0" applyFont="1" applyFill="1" applyBorder="1" applyAlignment="1"/>
    <xf numFmtId="0" fontId="3" fillId="2" borderId="78" xfId="0" applyFont="1" applyFill="1" applyBorder="1" applyAlignment="1"/>
    <xf numFmtId="184" fontId="3" fillId="2" borderId="77" xfId="0" applyNumberFormat="1" applyFont="1" applyFill="1" applyBorder="1" applyAlignment="1"/>
    <xf numFmtId="0" fontId="3" fillId="2" borderId="82" xfId="0" applyFont="1" applyFill="1" applyBorder="1" applyAlignment="1">
      <alignment horizontal="left" vertical="center"/>
    </xf>
    <xf numFmtId="0" fontId="3" fillId="2" borderId="85" xfId="0" applyFont="1" applyFill="1" applyBorder="1" applyAlignment="1">
      <alignment horizontal="left" vertical="center"/>
    </xf>
    <xf numFmtId="0" fontId="3" fillId="2" borderId="82" xfId="0" applyFont="1" applyFill="1" applyBorder="1" applyAlignment="1"/>
    <xf numFmtId="0" fontId="3" fillId="2" borderId="83" xfId="0" applyFont="1" applyFill="1" applyBorder="1" applyAlignment="1"/>
    <xf numFmtId="0" fontId="3" fillId="2" borderId="85" xfId="0" applyFont="1" applyFill="1" applyBorder="1" applyAlignment="1"/>
    <xf numFmtId="0" fontId="3" fillId="2" borderId="92" xfId="0" applyFont="1" applyFill="1" applyBorder="1" applyAlignment="1"/>
    <xf numFmtId="0" fontId="3" fillId="2" borderId="70" xfId="0" applyFont="1" applyFill="1" applyBorder="1" applyAlignment="1">
      <alignment horizontal="left" vertical="center" wrapText="1"/>
    </xf>
    <xf numFmtId="0" fontId="3" fillId="2" borderId="44" xfId="0" applyFont="1" applyFill="1" applyBorder="1" applyAlignment="1"/>
    <xf numFmtId="0" fontId="3" fillId="2" borderId="6" xfId="0" applyFont="1" applyFill="1" applyBorder="1" applyAlignment="1"/>
    <xf numFmtId="0" fontId="3" fillId="5" borderId="28" xfId="0" applyFont="1" applyFill="1" applyBorder="1" applyAlignment="1">
      <alignment horizontal="left" vertical="center"/>
    </xf>
    <xf numFmtId="0" fontId="3" fillId="5" borderId="65" xfId="0" applyFont="1" applyFill="1" applyBorder="1" applyAlignment="1">
      <alignment horizontal="left" vertical="center" wrapText="1"/>
    </xf>
    <xf numFmtId="0" fontId="3" fillId="5" borderId="10" xfId="0" applyFont="1" applyFill="1" applyBorder="1" applyAlignment="1"/>
    <xf numFmtId="0" fontId="3" fillId="5" borderId="28" xfId="0" applyFont="1" applyFill="1" applyBorder="1" applyAlignment="1"/>
    <xf numFmtId="0" fontId="3" fillId="5" borderId="9" xfId="0" applyFont="1" applyFill="1" applyBorder="1" applyAlignment="1"/>
    <xf numFmtId="0" fontId="3" fillId="5" borderId="70" xfId="0" applyFont="1" applyFill="1" applyBorder="1" applyAlignment="1"/>
    <xf numFmtId="0" fontId="3" fillId="5" borderId="1" xfId="0" applyFont="1" applyFill="1" applyBorder="1" applyAlignment="1"/>
    <xf numFmtId="0" fontId="3" fillId="5" borderId="65" xfId="0" applyFont="1" applyFill="1" applyBorder="1" applyAlignment="1"/>
    <xf numFmtId="0" fontId="3" fillId="5" borderId="68" xfId="0" applyFont="1" applyFill="1" applyBorder="1" applyAlignment="1">
      <alignment horizontal="left" vertical="center"/>
    </xf>
    <xf numFmtId="0" fontId="3" fillId="5" borderId="70" xfId="0" applyFont="1" applyFill="1" applyBorder="1" applyAlignment="1">
      <alignment horizontal="left" vertical="center"/>
    </xf>
    <xf numFmtId="0" fontId="3" fillId="5" borderId="68" xfId="0" applyFont="1" applyFill="1" applyBorder="1" applyAlignment="1"/>
    <xf numFmtId="0" fontId="3" fillId="5" borderId="19" xfId="0" applyFont="1" applyFill="1" applyBorder="1" applyAlignment="1"/>
    <xf numFmtId="0" fontId="3" fillId="5" borderId="71" xfId="0" applyFont="1" applyFill="1" applyBorder="1" applyAlignment="1"/>
    <xf numFmtId="0" fontId="3" fillId="5" borderId="18" xfId="0" applyFont="1" applyFill="1" applyBorder="1" applyAlignment="1"/>
    <xf numFmtId="184" fontId="3" fillId="5" borderId="18" xfId="0" applyNumberFormat="1" applyFont="1" applyFill="1" applyBorder="1" applyAlignment="1"/>
    <xf numFmtId="184" fontId="3" fillId="5" borderId="68" xfId="0" applyNumberFormat="1" applyFont="1" applyFill="1" applyBorder="1" applyAlignment="1"/>
    <xf numFmtId="0" fontId="3" fillId="5" borderId="71" xfId="0" applyFont="1" applyFill="1" applyBorder="1" applyAlignment="1">
      <alignment horizontal="left" vertical="center"/>
    </xf>
    <xf numFmtId="0" fontId="3" fillId="5" borderId="72" xfId="0" applyFont="1" applyFill="1" applyBorder="1" applyAlignment="1">
      <alignment horizontal="left" vertical="center"/>
    </xf>
    <xf numFmtId="0" fontId="3" fillId="5" borderId="70" xfId="0" applyFont="1" applyFill="1" applyBorder="1" applyAlignment="1">
      <alignment horizontal="left" vertical="center" wrapText="1"/>
    </xf>
    <xf numFmtId="0" fontId="3" fillId="5" borderId="12" xfId="0" applyFont="1" applyFill="1" applyBorder="1" applyAlignment="1"/>
    <xf numFmtId="0" fontId="3" fillId="5" borderId="11" xfId="0" applyFont="1" applyFill="1" applyBorder="1" applyAlignment="1"/>
    <xf numFmtId="0" fontId="3" fillId="5" borderId="72" xfId="0" applyFont="1" applyFill="1" applyBorder="1" applyAlignment="1"/>
    <xf numFmtId="0" fontId="3" fillId="5" borderId="4" xfId="0" applyFont="1" applyFill="1" applyBorder="1" applyAlignment="1"/>
    <xf numFmtId="184" fontId="3" fillId="5" borderId="72" xfId="0" applyNumberFormat="1" applyFont="1" applyFill="1" applyBorder="1" applyAlignment="1"/>
    <xf numFmtId="0" fontId="3" fillId="5" borderId="72"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3" xfId="0" applyFont="1" applyFill="1" applyBorder="1" applyAlignment="1"/>
    <xf numFmtId="0" fontId="3" fillId="5" borderId="14" xfId="0" applyFont="1" applyFill="1" applyBorder="1" applyAlignment="1"/>
    <xf numFmtId="0" fontId="3" fillId="5" borderId="13" xfId="0" applyFont="1" applyFill="1" applyBorder="1" applyAlignment="1"/>
    <xf numFmtId="0" fontId="3" fillId="5" borderId="75" xfId="0" applyFont="1" applyFill="1" applyBorder="1" applyAlignment="1"/>
    <xf numFmtId="0" fontId="3" fillId="5" borderId="67" xfId="0" applyFont="1" applyFill="1" applyBorder="1" applyAlignment="1">
      <alignment horizontal="left" vertical="center" wrapText="1"/>
    </xf>
    <xf numFmtId="0" fontId="3" fillId="5" borderId="93" xfId="0" applyFont="1" applyFill="1" applyBorder="1" applyAlignment="1">
      <alignment horizontal="left" vertical="center"/>
    </xf>
    <xf numFmtId="0" fontId="3" fillId="5" borderId="73" xfId="0" applyFont="1" applyFill="1" applyBorder="1" applyAlignment="1">
      <alignment horizontal="left" vertical="center"/>
    </xf>
    <xf numFmtId="0" fontId="3" fillId="5" borderId="30" xfId="0" applyFont="1" applyFill="1" applyBorder="1" applyAlignment="1">
      <alignment horizontal="left" vertical="center"/>
    </xf>
    <xf numFmtId="0" fontId="3" fillId="5" borderId="30" xfId="0" applyFont="1" applyFill="1" applyBorder="1" applyAlignment="1">
      <alignment horizontal="left" vertical="center" wrapText="1"/>
    </xf>
    <xf numFmtId="0" fontId="3" fillId="5" borderId="88" xfId="0" applyFont="1" applyFill="1" applyBorder="1" applyAlignment="1">
      <alignment horizontal="left" vertical="center"/>
    </xf>
    <xf numFmtId="0" fontId="3" fillId="5" borderId="30" xfId="0" applyFont="1" applyFill="1" applyBorder="1" applyAlignment="1"/>
    <xf numFmtId="0" fontId="3" fillId="5" borderId="36" xfId="0" applyFont="1" applyFill="1" applyBorder="1" applyAlignment="1"/>
    <xf numFmtId="0" fontId="3" fillId="5" borderId="88" xfId="0" applyFont="1" applyFill="1" applyBorder="1" applyAlignment="1"/>
    <xf numFmtId="0" fontId="3" fillId="2" borderId="76" xfId="0" applyFont="1" applyFill="1" applyBorder="1" applyAlignment="1">
      <alignment horizontal="left" vertical="center"/>
    </xf>
    <xf numFmtId="0" fontId="3" fillId="5" borderId="28" xfId="0" applyFont="1" applyFill="1" applyBorder="1" applyAlignment="1">
      <alignment horizontal="left" vertical="center" wrapText="1"/>
    </xf>
    <xf numFmtId="0" fontId="3" fillId="5" borderId="68" xfId="0" applyFont="1" applyFill="1" applyBorder="1" applyAlignment="1">
      <alignment horizontal="left" vertical="center" wrapText="1"/>
    </xf>
    <xf numFmtId="0" fontId="3" fillId="5" borderId="77" xfId="0" applyFont="1" applyFill="1" applyBorder="1" applyAlignment="1"/>
    <xf numFmtId="0" fontId="3" fillId="5" borderId="78" xfId="0" applyFont="1" applyFill="1" applyBorder="1" applyAlignment="1"/>
    <xf numFmtId="0" fontId="3" fillId="5" borderId="80" xfId="0" applyFont="1" applyFill="1" applyBorder="1" applyAlignment="1"/>
    <xf numFmtId="0" fontId="3" fillId="5" borderId="81" xfId="0" applyFont="1" applyFill="1" applyBorder="1" applyAlignment="1"/>
    <xf numFmtId="184" fontId="3" fillId="5" borderId="81" xfId="0" applyNumberFormat="1" applyFont="1" applyFill="1" applyBorder="1" applyAlignment="1"/>
    <xf numFmtId="0" fontId="3" fillId="5" borderId="76" xfId="0" applyFont="1" applyFill="1" applyBorder="1" applyAlignment="1">
      <alignment horizontal="left" vertical="center"/>
    </xf>
    <xf numFmtId="184" fontId="3" fillId="2" borderId="28" xfId="0" applyNumberFormat="1" applyFont="1" applyFill="1" applyBorder="1" applyAlignment="1"/>
    <xf numFmtId="184" fontId="3" fillId="2" borderId="71" xfId="0" applyNumberFormat="1" applyFont="1" applyFill="1" applyBorder="1" applyAlignment="1"/>
    <xf numFmtId="0" fontId="3" fillId="2" borderId="81" xfId="0" applyFont="1" applyFill="1" applyBorder="1" applyAlignment="1"/>
    <xf numFmtId="185" fontId="3" fillId="2" borderId="4" xfId="0" applyNumberFormat="1" applyFont="1" applyFill="1" applyBorder="1" applyAlignment="1"/>
    <xf numFmtId="185" fontId="3" fillId="2" borderId="72" xfId="0" applyNumberFormat="1" applyFont="1" applyFill="1" applyBorder="1" applyAlignment="1"/>
    <xf numFmtId="185" fontId="3" fillId="2" borderId="11" xfId="0" applyNumberFormat="1" applyFont="1" applyFill="1" applyBorder="1" applyAlignment="1"/>
    <xf numFmtId="185" fontId="3" fillId="2" borderId="71" xfId="0" applyNumberFormat="1" applyFont="1" applyFill="1" applyBorder="1" applyAlignment="1"/>
    <xf numFmtId="0" fontId="3" fillId="2" borderId="68" xfId="0" applyFont="1" applyFill="1" applyBorder="1" applyAlignment="1">
      <alignment horizontal="left" vertical="center" wrapText="1"/>
    </xf>
    <xf numFmtId="0" fontId="3" fillId="2" borderId="72" xfId="0" applyFont="1" applyFill="1" applyBorder="1" applyAlignment="1">
      <alignment horizontal="left" vertical="center" wrapText="1"/>
    </xf>
    <xf numFmtId="0" fontId="3" fillId="2" borderId="86" xfId="0" applyFont="1" applyFill="1" applyBorder="1" applyAlignment="1"/>
    <xf numFmtId="186" fontId="3" fillId="2" borderId="44" xfId="0" applyNumberFormat="1" applyFont="1" applyFill="1" applyBorder="1" applyAlignment="1"/>
    <xf numFmtId="186" fontId="3" fillId="2" borderId="72" xfId="0" applyNumberFormat="1" applyFont="1" applyFill="1" applyBorder="1" applyAlignment="1"/>
    <xf numFmtId="186" fontId="3" fillId="2" borderId="11" xfId="0" applyNumberFormat="1" applyFont="1" applyFill="1" applyBorder="1" applyAlignment="1"/>
    <xf numFmtId="185" fontId="3" fillId="2" borderId="44" xfId="0" applyNumberFormat="1" applyFont="1" applyFill="1" applyBorder="1" applyAlignment="1"/>
    <xf numFmtId="185" fontId="3" fillId="2" borderId="5" xfId="0" applyNumberFormat="1" applyFont="1" applyFill="1" applyBorder="1" applyAlignment="1"/>
    <xf numFmtId="0" fontId="3" fillId="5" borderId="94" xfId="0" applyFont="1" applyFill="1" applyBorder="1" applyAlignment="1">
      <alignment horizontal="left" vertical="center" wrapText="1"/>
    </xf>
    <xf numFmtId="0" fontId="3" fillId="0" borderId="0" xfId="0" applyFont="1" applyAlignment="1">
      <alignment vertical="top" wrapText="1"/>
    </xf>
    <xf numFmtId="0" fontId="3" fillId="5" borderId="76" xfId="0" applyFont="1" applyFill="1" applyBorder="1" applyAlignment="1">
      <alignment horizontal="left" vertical="center" wrapText="1"/>
    </xf>
    <xf numFmtId="185" fontId="3" fillId="5" borderId="18" xfId="0" applyNumberFormat="1" applyFont="1" applyFill="1" applyBorder="1" applyAlignment="1"/>
    <xf numFmtId="185" fontId="3" fillId="5" borderId="68" xfId="0" applyNumberFormat="1" applyFont="1" applyFill="1" applyBorder="1" applyAlignment="1"/>
    <xf numFmtId="185" fontId="3" fillId="5" borderId="19" xfId="0" applyNumberFormat="1" applyFont="1" applyFill="1" applyBorder="1" applyAlignment="1"/>
    <xf numFmtId="185" fontId="3" fillId="5" borderId="70" xfId="0" applyNumberFormat="1" applyFont="1" applyFill="1" applyBorder="1" applyAlignment="1"/>
    <xf numFmtId="185" fontId="3" fillId="5" borderId="4" xfId="0" applyNumberFormat="1" applyFont="1" applyFill="1" applyBorder="1" applyAlignment="1"/>
    <xf numFmtId="185" fontId="3" fillId="5" borderId="11" xfId="0" applyNumberFormat="1" applyFont="1" applyFill="1" applyBorder="1" applyAlignment="1"/>
    <xf numFmtId="185" fontId="3" fillId="5" borderId="72" xfId="0" applyNumberFormat="1" applyFont="1" applyFill="1" applyBorder="1" applyAlignment="1"/>
    <xf numFmtId="185" fontId="3" fillId="5" borderId="71" xfId="0" applyNumberFormat="1" applyFont="1" applyFill="1" applyBorder="1" applyAlignment="1"/>
    <xf numFmtId="186" fontId="3" fillId="5" borderId="18" xfId="0" applyNumberFormat="1" applyFont="1" applyFill="1" applyBorder="1" applyAlignment="1"/>
    <xf numFmtId="186" fontId="3" fillId="5" borderId="72" xfId="0" applyNumberFormat="1" applyFont="1" applyFill="1" applyBorder="1" applyAlignment="1"/>
    <xf numFmtId="186" fontId="3" fillId="5" borderId="11" xfId="0" applyNumberFormat="1" applyFont="1" applyFill="1" applyBorder="1" applyAlignment="1"/>
    <xf numFmtId="186" fontId="3" fillId="5" borderId="71" xfId="0" applyNumberFormat="1" applyFont="1" applyFill="1" applyBorder="1" applyAlignment="1"/>
    <xf numFmtId="187" fontId="3" fillId="5" borderId="72" xfId="0" applyNumberFormat="1" applyFont="1" applyFill="1" applyBorder="1" applyAlignment="1"/>
    <xf numFmtId="187" fontId="3" fillId="5" borderId="11" xfId="0" applyNumberFormat="1" applyFont="1" applyFill="1" applyBorder="1" applyAlignment="1"/>
    <xf numFmtId="187" fontId="3" fillId="5" borderId="71" xfId="0" applyNumberFormat="1" applyFont="1" applyFill="1" applyBorder="1" applyAlignment="1"/>
    <xf numFmtId="185" fontId="3" fillId="5" borderId="13" xfId="0" applyNumberFormat="1" applyFont="1" applyFill="1" applyBorder="1" applyAlignment="1"/>
    <xf numFmtId="185" fontId="3" fillId="5" borderId="73" xfId="0" applyNumberFormat="1" applyFont="1" applyFill="1" applyBorder="1" applyAlignment="1"/>
    <xf numFmtId="185" fontId="3" fillId="5" borderId="14" xfId="0" applyNumberFormat="1" applyFont="1" applyFill="1" applyBorder="1" applyAlignment="1"/>
    <xf numFmtId="185" fontId="3" fillId="5" borderId="75" xfId="0" applyNumberFormat="1" applyFont="1" applyFill="1" applyBorder="1" applyAlignment="1"/>
    <xf numFmtId="185" fontId="3" fillId="5" borderId="7" xfId="0" applyNumberFormat="1" applyFont="1" applyFill="1" applyBorder="1" applyAlignment="1"/>
    <xf numFmtId="185" fontId="3" fillId="5" borderId="30" xfId="0" applyNumberFormat="1" applyFont="1" applyFill="1" applyBorder="1" applyAlignment="1"/>
    <xf numFmtId="185" fontId="3" fillId="5" borderId="36" xfId="0" applyNumberFormat="1" applyFont="1" applyFill="1" applyBorder="1" applyAlignment="1"/>
    <xf numFmtId="185" fontId="3" fillId="5" borderId="88" xfId="0" applyNumberFormat="1" applyFont="1" applyFill="1" applyBorder="1" applyAlignment="1"/>
    <xf numFmtId="184" fontId="3" fillId="5" borderId="88" xfId="0" applyNumberFormat="1" applyFont="1" applyFill="1" applyBorder="1" applyAlignment="1"/>
    <xf numFmtId="0" fontId="12" fillId="0" borderId="0" xfId="1" applyFont="1">
      <alignment vertical="center"/>
    </xf>
    <xf numFmtId="0" fontId="13" fillId="0" borderId="0" xfId="1" applyFont="1">
      <alignment vertical="center"/>
    </xf>
    <xf numFmtId="189" fontId="13" fillId="0" borderId="0" xfId="1" applyNumberFormat="1" applyFont="1" applyAlignment="1">
      <alignment horizontal="left" vertical="center"/>
    </xf>
    <xf numFmtId="0" fontId="14" fillId="0" borderId="0" xfId="1" applyFont="1" applyAlignment="1">
      <alignment horizontal="center" vertical="center"/>
    </xf>
    <xf numFmtId="0" fontId="13" fillId="0" borderId="0" xfId="1" applyFont="1" applyAlignment="1">
      <alignment horizontal="right" vertical="center"/>
    </xf>
    <xf numFmtId="0" fontId="13" fillId="0" borderId="0" xfId="1" applyFont="1" applyAlignment="1">
      <alignment horizontal="left" vertical="center"/>
    </xf>
    <xf numFmtId="0" fontId="16" fillId="0" borderId="0" xfId="1" applyFont="1" applyAlignment="1">
      <alignment horizontal="right" vertical="center"/>
    </xf>
    <xf numFmtId="184" fontId="13" fillId="0" borderId="0" xfId="1" applyNumberFormat="1" applyFont="1">
      <alignment vertical="center"/>
    </xf>
    <xf numFmtId="0" fontId="16" fillId="0" borderId="0" xfId="1" applyFont="1" applyAlignment="1">
      <alignment horizontal="center" vertical="center"/>
    </xf>
    <xf numFmtId="190" fontId="13" fillId="0" borderId="0" xfId="1" applyNumberFormat="1" applyFont="1">
      <alignment vertical="center"/>
    </xf>
    <xf numFmtId="190" fontId="19" fillId="0" borderId="0" xfId="1" applyNumberFormat="1" applyFont="1">
      <alignment vertical="center"/>
    </xf>
    <xf numFmtId="0" fontId="17" fillId="0" borderId="0" xfId="1" applyFont="1">
      <alignment vertical="center"/>
    </xf>
    <xf numFmtId="0" fontId="17" fillId="0" borderId="0" xfId="1" applyFont="1" applyAlignment="1">
      <alignment horizontal="left" vertical="center"/>
    </xf>
    <xf numFmtId="0" fontId="16" fillId="0" borderId="0" xfId="1" applyFont="1" applyAlignment="1">
      <alignment vertical="top"/>
    </xf>
    <xf numFmtId="0" fontId="16" fillId="0" borderId="0" xfId="1" applyFont="1">
      <alignment vertical="center"/>
    </xf>
    <xf numFmtId="0" fontId="16" fillId="0" borderId="0" xfId="1" applyFont="1" applyAlignment="1">
      <alignment horizontal="left" vertical="top"/>
    </xf>
    <xf numFmtId="0" fontId="13" fillId="0" borderId="0" xfId="1" applyFont="1" applyAlignment="1">
      <alignment horizontal="left" vertical="top" wrapText="1"/>
    </xf>
    <xf numFmtId="0" fontId="13" fillId="0" borderId="0" xfId="1" applyFont="1" applyAlignment="1">
      <alignment vertical="top" wrapText="1"/>
    </xf>
    <xf numFmtId="5" fontId="13" fillId="0" borderId="0" xfId="1" applyNumberFormat="1" applyFont="1">
      <alignment vertical="center"/>
    </xf>
    <xf numFmtId="0" fontId="3" fillId="0" borderId="53"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0" xfId="0" applyFont="1" applyAlignment="1">
      <alignment horizontal="center" vertical="center" wrapText="1"/>
    </xf>
    <xf numFmtId="0" fontId="3" fillId="0" borderId="150" xfId="0" applyFont="1" applyBorder="1" applyAlignment="1">
      <alignment horizontal="center" vertical="center" wrapText="1"/>
    </xf>
    <xf numFmtId="0" fontId="15" fillId="10" borderId="0" xfId="1" applyFont="1" applyFill="1">
      <alignment vertical="center"/>
    </xf>
    <xf numFmtId="0" fontId="13" fillId="10" borderId="0" xfId="1" applyFont="1" applyFill="1">
      <alignment vertical="center"/>
    </xf>
    <xf numFmtId="186" fontId="3" fillId="5" borderId="68" xfId="0" applyNumberFormat="1" applyFont="1" applyFill="1" applyBorder="1" applyAlignment="1"/>
    <xf numFmtId="0" fontId="3" fillId="2" borderId="30" xfId="0" applyFont="1" applyFill="1" applyBorder="1" applyAlignment="1">
      <alignment horizontal="left" vertical="center"/>
    </xf>
    <xf numFmtId="0" fontId="3" fillId="2" borderId="88" xfId="0" applyFont="1" applyFill="1" applyBorder="1" applyAlignment="1">
      <alignment horizontal="left" vertical="center" wrapText="1"/>
    </xf>
    <xf numFmtId="0" fontId="3" fillId="2" borderId="30" xfId="0" applyFont="1" applyFill="1" applyBorder="1" applyAlignment="1"/>
    <xf numFmtId="0" fontId="3" fillId="2" borderId="36" xfId="0" applyFont="1" applyFill="1" applyBorder="1" applyAlignment="1"/>
    <xf numFmtId="0" fontId="3" fillId="2" borderId="7" xfId="0" applyFont="1" applyFill="1" applyBorder="1" applyAlignment="1"/>
    <xf numFmtId="0" fontId="13" fillId="0" borderId="0" xfId="1" applyFont="1" applyAlignment="1">
      <alignment horizontal="left" vertical="top"/>
    </xf>
    <xf numFmtId="188" fontId="13" fillId="0" borderId="140" xfId="1" applyNumberFormat="1" applyFont="1" applyBorder="1">
      <alignment vertical="center"/>
    </xf>
    <xf numFmtId="188" fontId="13" fillId="0" borderId="120" xfId="1" applyNumberFormat="1" applyFont="1" applyBorder="1">
      <alignment vertical="center"/>
    </xf>
    <xf numFmtId="188" fontId="13" fillId="0" borderId="15" xfId="1" applyNumberFormat="1" applyFont="1" applyBorder="1">
      <alignment vertical="center"/>
    </xf>
    <xf numFmtId="0" fontId="18" fillId="0" borderId="0" xfId="1" applyFont="1" applyAlignment="1">
      <alignment horizontal="center" vertical="center"/>
    </xf>
    <xf numFmtId="0" fontId="18" fillId="0" borderId="0" xfId="1" applyFont="1" applyAlignment="1">
      <alignment horizontal="center" vertical="center" wrapText="1"/>
    </xf>
    <xf numFmtId="0" fontId="13" fillId="5" borderId="51" xfId="1" applyFont="1" applyFill="1" applyBorder="1" applyAlignment="1">
      <alignment horizontal="center" vertical="center"/>
    </xf>
    <xf numFmtId="0" fontId="3" fillId="0" borderId="17" xfId="1" applyFont="1" applyBorder="1" applyAlignment="1">
      <alignment horizontal="right" vertical="top"/>
    </xf>
    <xf numFmtId="0" fontId="3" fillId="0" borderId="90" xfId="1" applyFont="1" applyBorder="1" applyAlignment="1">
      <alignment horizontal="right" vertical="top"/>
    </xf>
    <xf numFmtId="184" fontId="3" fillId="2" borderId="1" xfId="0" applyNumberFormat="1" applyFont="1" applyFill="1" applyBorder="1" applyAlignment="1"/>
    <xf numFmtId="184" fontId="3" fillId="2" borderId="65" xfId="0" applyNumberFormat="1" applyFont="1" applyFill="1" applyBorder="1" applyAlignment="1"/>
    <xf numFmtId="184" fontId="3" fillId="2" borderId="67" xfId="0" applyNumberFormat="1" applyFont="1" applyFill="1" applyBorder="1" applyAlignment="1"/>
    <xf numFmtId="184" fontId="3" fillId="11" borderId="69" xfId="0" applyNumberFormat="1" applyFont="1" applyFill="1" applyBorder="1" applyAlignment="1"/>
    <xf numFmtId="184" fontId="3" fillId="11" borderId="79" xfId="0" applyNumberFormat="1" applyFont="1" applyFill="1" applyBorder="1" applyAlignment="1"/>
    <xf numFmtId="184" fontId="3" fillId="11" borderId="66" xfId="0" applyNumberFormat="1" applyFont="1" applyFill="1" applyBorder="1" applyAlignment="1"/>
    <xf numFmtId="184" fontId="3" fillId="11" borderId="74" xfId="0" applyNumberFormat="1" applyFont="1" applyFill="1" applyBorder="1" applyAlignment="1"/>
    <xf numFmtId="184" fontId="3" fillId="11" borderId="91" xfId="0" applyNumberFormat="1" applyFont="1" applyFill="1" applyBorder="1" applyAlignment="1"/>
    <xf numFmtId="184" fontId="3" fillId="12" borderId="64" xfId="0" applyNumberFormat="1" applyFont="1" applyFill="1" applyBorder="1" applyAlignment="1"/>
    <xf numFmtId="184" fontId="3" fillId="12" borderId="69" xfId="0" applyNumberFormat="1" applyFont="1" applyFill="1" applyBorder="1" applyAlignment="1"/>
    <xf numFmtId="184" fontId="3" fillId="12" borderId="66" xfId="0" applyNumberFormat="1" applyFont="1" applyFill="1" applyBorder="1" applyAlignment="1"/>
    <xf numFmtId="184" fontId="3" fillId="12" borderId="74" xfId="0" applyNumberFormat="1" applyFont="1" applyFill="1" applyBorder="1" applyAlignment="1"/>
    <xf numFmtId="184" fontId="3" fillId="12" borderId="79" xfId="0" applyNumberFormat="1" applyFont="1" applyFill="1" applyBorder="1" applyAlignment="1"/>
    <xf numFmtId="184" fontId="3" fillId="12" borderId="84" xfId="0" applyNumberFormat="1" applyFont="1" applyFill="1" applyBorder="1" applyAlignment="1"/>
    <xf numFmtId="184" fontId="3" fillId="12" borderId="91" xfId="0" applyNumberFormat="1" applyFont="1" applyFill="1" applyBorder="1" applyAlignment="1"/>
    <xf numFmtId="0" fontId="3" fillId="2" borderId="5" xfId="0" applyFont="1" applyFill="1" applyBorder="1" applyAlignment="1"/>
    <xf numFmtId="0" fontId="3" fillId="5" borderId="19" xfId="0" applyFont="1" applyFill="1" applyBorder="1" applyAlignment="1">
      <alignment horizontal="right" vertical="center" wrapText="1"/>
    </xf>
    <xf numFmtId="0" fontId="3" fillId="5" borderId="22" xfId="0" applyFont="1" applyFill="1" applyBorder="1" applyAlignment="1">
      <alignment horizontal="right" vertical="center" wrapText="1"/>
    </xf>
    <xf numFmtId="0" fontId="20" fillId="0" borderId="0" xfId="0" applyFont="1" applyAlignment="1">
      <alignment horizontal="right" vertical="center"/>
    </xf>
    <xf numFmtId="0" fontId="20" fillId="0" borderId="0" xfId="0" applyFont="1">
      <alignment vertical="center"/>
    </xf>
    <xf numFmtId="0" fontId="20" fillId="0" borderId="0" xfId="0" applyFont="1" applyAlignment="1">
      <alignment horizontal="center" vertical="center" wrapText="1"/>
    </xf>
    <xf numFmtId="184" fontId="3" fillId="2" borderId="81" xfId="0" applyNumberFormat="1" applyFont="1" applyFill="1" applyBorder="1" applyAlignment="1"/>
    <xf numFmtId="184" fontId="3" fillId="2" borderId="88" xfId="0" applyNumberFormat="1" applyFont="1" applyFill="1" applyBorder="1" applyAlignment="1"/>
    <xf numFmtId="184" fontId="3" fillId="2" borderId="7" xfId="0" applyNumberFormat="1" applyFont="1" applyFill="1" applyBorder="1" applyAlignment="1"/>
    <xf numFmtId="184" fontId="3" fillId="2" borderId="30" xfId="0" applyNumberFormat="1" applyFont="1" applyFill="1" applyBorder="1" applyAlignment="1"/>
    <xf numFmtId="184" fontId="3" fillId="5" borderId="77" xfId="0" applyNumberFormat="1" applyFont="1" applyFill="1" applyBorder="1" applyAlignment="1"/>
    <xf numFmtId="184" fontId="3" fillId="5" borderId="80" xfId="0" applyNumberFormat="1" applyFont="1" applyFill="1" applyBorder="1" applyAlignment="1"/>
    <xf numFmtId="184" fontId="3" fillId="5" borderId="82" xfId="0" applyNumberFormat="1" applyFont="1" applyFill="1" applyBorder="1" applyAlignment="1"/>
    <xf numFmtId="184" fontId="3" fillId="5" borderId="85" xfId="0" applyNumberFormat="1" applyFont="1" applyFill="1" applyBorder="1" applyAlignment="1"/>
    <xf numFmtId="184" fontId="3" fillId="5" borderId="7" xfId="0" applyNumberFormat="1" applyFont="1" applyFill="1" applyBorder="1" applyAlignment="1"/>
    <xf numFmtId="184" fontId="3" fillId="5" borderId="30" xfId="0" applyNumberFormat="1" applyFont="1" applyFill="1" applyBorder="1" applyAlignment="1"/>
    <xf numFmtId="0" fontId="3" fillId="2" borderId="22" xfId="0" applyFont="1" applyFill="1" applyBorder="1" applyAlignment="1">
      <alignment horizontal="left" vertical="center"/>
    </xf>
    <xf numFmtId="0" fontId="4" fillId="0" borderId="0" xfId="0" applyFont="1" applyAlignment="1">
      <alignment horizontal="center" vertical="center"/>
    </xf>
    <xf numFmtId="31" fontId="3" fillId="0" borderId="0" xfId="0" applyNumberFormat="1" applyFont="1" applyAlignment="1">
      <alignment horizontal="left" vertical="center"/>
    </xf>
    <xf numFmtId="0" fontId="3" fillId="0" borderId="0" xfId="0" applyFont="1" applyAlignment="1">
      <alignment horizontal="left" vertical="top" wrapText="1"/>
    </xf>
    <xf numFmtId="177" fontId="3" fillId="0" borderId="0" xfId="0" applyNumberFormat="1" applyFont="1" applyAlignment="1">
      <alignment horizontal="center" vertical="center"/>
    </xf>
    <xf numFmtId="9" fontId="3" fillId="0" borderId="0" xfId="0" applyNumberFormat="1" applyFont="1" applyAlignment="1">
      <alignment horizontal="center" vertical="center"/>
    </xf>
    <xf numFmtId="181" fontId="5" fillId="0" borderId="0" xfId="0" applyNumberFormat="1" applyFont="1" applyAlignment="1">
      <alignment horizontal="left" vertical="center" wrapText="1"/>
    </xf>
    <xf numFmtId="0" fontId="3" fillId="0" borderId="0" xfId="0" quotePrefix="1" applyFont="1" applyAlignment="1" applyProtection="1">
      <alignment horizontal="center" vertical="center"/>
      <protection locked="0"/>
    </xf>
    <xf numFmtId="0" fontId="3" fillId="0" borderId="0" xfId="0" applyFont="1" applyAlignment="1" applyProtection="1">
      <alignment horizontal="center" vertical="center"/>
      <protection locked="0"/>
    </xf>
    <xf numFmtId="178" fontId="3" fillId="0" borderId="0" xfId="0" applyNumberFormat="1" applyFont="1" applyAlignment="1" applyProtection="1">
      <alignment horizontal="center" vertical="center"/>
      <protection locked="0"/>
    </xf>
    <xf numFmtId="180" fontId="3" fillId="0" borderId="0" xfId="0" applyNumberFormat="1" applyFont="1" applyAlignment="1" applyProtection="1">
      <alignment horizontal="center" vertical="center"/>
      <protection locked="0"/>
    </xf>
    <xf numFmtId="179" fontId="3" fillId="0" borderId="0" xfId="0" applyNumberFormat="1" applyFont="1" applyAlignment="1" applyProtection="1">
      <alignment horizontal="center" vertical="center"/>
      <protection locked="0"/>
    </xf>
    <xf numFmtId="183" fontId="3" fillId="0" borderId="0" xfId="0" applyNumberFormat="1" applyFont="1" applyAlignment="1" applyProtection="1">
      <alignment horizontal="center" vertical="center"/>
      <protection locked="0"/>
    </xf>
    <xf numFmtId="0" fontId="21" fillId="0" borderId="0" xfId="0" applyFont="1">
      <alignment vertical="center"/>
    </xf>
    <xf numFmtId="0" fontId="3" fillId="5" borderId="76" xfId="0" applyFont="1" applyFill="1" applyBorder="1" applyAlignment="1"/>
    <xf numFmtId="184" fontId="13" fillId="0" borderId="162" xfId="1" applyNumberFormat="1" applyFont="1" applyBorder="1">
      <alignment vertical="center"/>
    </xf>
    <xf numFmtId="184" fontId="13" fillId="0" borderId="123" xfId="1" applyNumberFormat="1" applyFont="1" applyBorder="1">
      <alignment vertical="center"/>
    </xf>
    <xf numFmtId="184" fontId="13" fillId="0" borderId="124" xfId="1" applyNumberFormat="1" applyFont="1" applyBorder="1">
      <alignment vertical="center"/>
    </xf>
    <xf numFmtId="184" fontId="13" fillId="0" borderId="167" xfId="1" applyNumberFormat="1" applyFont="1" applyBorder="1">
      <alignment vertical="center"/>
    </xf>
    <xf numFmtId="184" fontId="13" fillId="0" borderId="126" xfId="1" applyNumberFormat="1" applyFont="1" applyBorder="1">
      <alignment vertical="center"/>
    </xf>
    <xf numFmtId="184" fontId="13" fillId="0" borderId="168" xfId="1" applyNumberFormat="1" applyFont="1" applyBorder="1">
      <alignment vertical="center"/>
    </xf>
    <xf numFmtId="188" fontId="13" fillId="0" borderId="169" xfId="1" applyNumberFormat="1" applyFont="1" applyBorder="1">
      <alignment vertical="center"/>
    </xf>
    <xf numFmtId="0" fontId="3" fillId="13" borderId="17" xfId="1" applyFont="1" applyFill="1" applyBorder="1" applyAlignment="1">
      <alignment horizontal="right" vertical="top"/>
    </xf>
    <xf numFmtId="0" fontId="3" fillId="2" borderId="1" xfId="0" applyFont="1" applyFill="1" applyBorder="1" applyAlignment="1"/>
    <xf numFmtId="0" fontId="3" fillId="5" borderId="174" xfId="0" applyFont="1" applyFill="1" applyBorder="1" applyAlignment="1"/>
    <xf numFmtId="187" fontId="3" fillId="5" borderId="4" xfId="0" applyNumberFormat="1" applyFont="1" applyFill="1" applyBorder="1" applyAlignment="1"/>
    <xf numFmtId="0" fontId="3" fillId="5" borderId="7" xfId="0" applyFont="1" applyFill="1" applyBorder="1" applyAlignment="1"/>
    <xf numFmtId="0" fontId="3" fillId="13" borderId="0" xfId="0" applyFont="1" applyFill="1">
      <alignment vertical="center"/>
    </xf>
    <xf numFmtId="0" fontId="22" fillId="0" borderId="0" xfId="0" applyFont="1">
      <alignment vertical="center"/>
    </xf>
    <xf numFmtId="0" fontId="0" fillId="0" borderId="0" xfId="0" applyAlignment="1"/>
    <xf numFmtId="0" fontId="3" fillId="2" borderId="77" xfId="0" applyFont="1" applyFill="1" applyBorder="1" applyAlignment="1">
      <alignment horizontal="left" vertical="center"/>
    </xf>
    <xf numFmtId="0" fontId="3" fillId="2" borderId="80" xfId="0" applyFont="1" applyFill="1" applyBorder="1" applyAlignment="1"/>
    <xf numFmtId="0" fontId="3" fillId="2" borderId="79" xfId="0" applyFont="1" applyFill="1" applyBorder="1" applyAlignment="1"/>
    <xf numFmtId="0" fontId="3" fillId="2" borderId="66" xfId="0" applyFont="1" applyFill="1" applyBorder="1" applyAlignment="1"/>
    <xf numFmtId="0" fontId="3" fillId="2" borderId="88" xfId="0" applyFont="1" applyFill="1" applyBorder="1" applyAlignment="1"/>
    <xf numFmtId="186" fontId="3" fillId="2" borderId="71" xfId="0" applyNumberFormat="1" applyFont="1" applyFill="1" applyBorder="1" applyAlignment="1"/>
    <xf numFmtId="0" fontId="20" fillId="13" borderId="0" xfId="0" applyFont="1" applyFill="1">
      <alignment vertical="center"/>
    </xf>
    <xf numFmtId="5" fontId="20" fillId="13" borderId="0" xfId="0" applyNumberFormat="1" applyFont="1" applyFill="1" applyAlignment="1">
      <alignment horizontal="left" vertical="center"/>
    </xf>
    <xf numFmtId="0" fontId="13" fillId="0" borderId="0" xfId="2" applyFont="1" applyAlignment="1">
      <alignment vertical="center" wrapText="1"/>
    </xf>
    <xf numFmtId="184" fontId="17" fillId="0" borderId="0" xfId="1" applyNumberFormat="1" applyFont="1">
      <alignment vertical="center"/>
    </xf>
    <xf numFmtId="0" fontId="13" fillId="2" borderId="106" xfId="1" applyFont="1" applyFill="1" applyBorder="1" applyAlignment="1">
      <alignment horizontal="center" vertical="center"/>
    </xf>
    <xf numFmtId="0" fontId="13" fillId="2" borderId="107" xfId="1" applyFont="1" applyFill="1" applyBorder="1" applyAlignment="1">
      <alignment horizontal="center" vertical="center"/>
    </xf>
    <xf numFmtId="0" fontId="13" fillId="2" borderId="108" xfId="1" applyFont="1" applyFill="1" applyBorder="1" applyAlignment="1">
      <alignment horizontal="center" vertical="center"/>
    </xf>
    <xf numFmtId="184" fontId="15" fillId="2" borderId="112" xfId="1" applyNumberFormat="1" applyFont="1" applyFill="1" applyBorder="1">
      <alignment vertical="center"/>
    </xf>
    <xf numFmtId="184" fontId="13" fillId="0" borderId="115" xfId="1" applyNumberFormat="1" applyFont="1" applyBorder="1" applyAlignment="1">
      <alignment horizontal="right" vertical="center"/>
    </xf>
    <xf numFmtId="184" fontId="13" fillId="0" borderId="173" xfId="1" applyNumberFormat="1" applyFont="1" applyBorder="1" applyAlignment="1">
      <alignment horizontal="right" vertical="center"/>
    </xf>
    <xf numFmtId="184" fontId="13" fillId="0" borderId="72" xfId="1" applyNumberFormat="1" applyFont="1" applyBorder="1" applyAlignment="1">
      <alignment horizontal="right" vertical="center"/>
    </xf>
    <xf numFmtId="184" fontId="3" fillId="2" borderId="119" xfId="1" applyNumberFormat="1" applyFont="1" applyFill="1" applyBorder="1">
      <alignment vertical="center"/>
    </xf>
    <xf numFmtId="184" fontId="13" fillId="0" borderId="122" xfId="1" applyNumberFormat="1" applyFont="1" applyBorder="1">
      <alignment vertical="center"/>
    </xf>
    <xf numFmtId="184" fontId="13" fillId="0" borderId="124" xfId="1" applyNumberFormat="1" applyFont="1" applyBorder="1" applyAlignment="1">
      <alignment horizontal="right" vertical="center"/>
    </xf>
    <xf numFmtId="184" fontId="3" fillId="2" borderId="128" xfId="1" applyNumberFormat="1" applyFont="1" applyFill="1" applyBorder="1">
      <alignment vertical="center"/>
    </xf>
    <xf numFmtId="184" fontId="13" fillId="0" borderId="131" xfId="1" applyNumberFormat="1" applyFont="1" applyBorder="1" applyAlignment="1">
      <alignment horizontal="right" vertical="center"/>
    </xf>
    <xf numFmtId="184" fontId="13" fillId="0" borderId="132" xfId="1" applyNumberFormat="1" applyFont="1" applyBorder="1" applyAlignment="1">
      <alignment horizontal="right" vertical="center"/>
    </xf>
    <xf numFmtId="184" fontId="13" fillId="0" borderId="171" xfId="1" applyNumberFormat="1" applyFont="1" applyBorder="1" applyAlignment="1">
      <alignment horizontal="right" vertical="center"/>
    </xf>
    <xf numFmtId="184" fontId="3" fillId="2" borderId="136" xfId="1" applyNumberFormat="1" applyFont="1" applyFill="1" applyBorder="1">
      <alignment vertical="center"/>
    </xf>
    <xf numFmtId="184" fontId="13" fillId="0" borderId="0" xfId="1" applyNumberFormat="1" applyFont="1" applyAlignment="1">
      <alignment horizontal="right" vertical="center"/>
    </xf>
    <xf numFmtId="184" fontId="13" fillId="0" borderId="170" xfId="1" applyNumberFormat="1" applyFont="1" applyBorder="1" applyAlignment="1">
      <alignment horizontal="right" vertical="center"/>
    </xf>
    <xf numFmtId="184" fontId="13" fillId="0" borderId="137" xfId="1" applyNumberFormat="1" applyFont="1" applyBorder="1" applyAlignment="1">
      <alignment horizontal="right" vertical="center"/>
    </xf>
    <xf numFmtId="184" fontId="13" fillId="0" borderId="172" xfId="1" applyNumberFormat="1" applyFont="1" applyBorder="1" applyAlignment="1">
      <alignment horizontal="right" vertical="center"/>
    </xf>
    <xf numFmtId="0" fontId="13" fillId="5" borderId="106" xfId="1" applyFont="1" applyFill="1" applyBorder="1" applyAlignment="1">
      <alignment horizontal="center" vertical="center"/>
    </xf>
    <xf numFmtId="0" fontId="13" fillId="5" borderId="107" xfId="1" applyFont="1" applyFill="1" applyBorder="1" applyAlignment="1">
      <alignment horizontal="center" vertical="center"/>
    </xf>
    <xf numFmtId="0" fontId="13" fillId="5" borderId="108" xfId="1" applyFont="1" applyFill="1" applyBorder="1" applyAlignment="1">
      <alignment horizontal="center" vertical="center"/>
    </xf>
    <xf numFmtId="184" fontId="15" fillId="5" borderId="139" xfId="1" applyNumberFormat="1" applyFont="1" applyFill="1" applyBorder="1">
      <alignment vertical="center"/>
    </xf>
    <xf numFmtId="184" fontId="15" fillId="5" borderId="154" xfId="1" applyNumberFormat="1" applyFont="1" applyFill="1" applyBorder="1">
      <alignment vertical="center"/>
    </xf>
    <xf numFmtId="184" fontId="13" fillId="0" borderId="15" xfId="1" applyNumberFormat="1" applyFont="1" applyBorder="1">
      <alignment vertical="center"/>
    </xf>
    <xf numFmtId="188" fontId="13" fillId="0" borderId="72" xfId="1" applyNumberFormat="1" applyFont="1" applyBorder="1">
      <alignment vertical="center"/>
    </xf>
    <xf numFmtId="0" fontId="13" fillId="0" borderId="16" xfId="1" applyFont="1" applyBorder="1" applyAlignment="1">
      <alignment horizontal="center" vertical="center" wrapText="1"/>
    </xf>
    <xf numFmtId="184" fontId="13" fillId="0" borderId="11" xfId="1" applyNumberFormat="1" applyFont="1" applyBorder="1">
      <alignment vertical="center"/>
    </xf>
    <xf numFmtId="0" fontId="19" fillId="13" borderId="0" xfId="0" applyFont="1" applyFill="1">
      <alignment vertical="center"/>
    </xf>
    <xf numFmtId="0" fontId="3" fillId="13" borderId="0" xfId="1" applyFont="1" applyFill="1" applyAlignment="1">
      <alignment horizontal="left" vertical="top"/>
    </xf>
    <xf numFmtId="0" fontId="3" fillId="13" borderId="8" xfId="1" applyFont="1" applyFill="1" applyBorder="1" applyAlignment="1">
      <alignment horizontal="left" vertical="top"/>
    </xf>
    <xf numFmtId="0" fontId="3" fillId="13" borderId="0" xfId="1" applyFont="1" applyFill="1" applyAlignment="1">
      <alignment horizontal="left" vertical="top" wrapText="1"/>
    </xf>
    <xf numFmtId="0" fontId="3" fillId="13" borderId="8" xfId="1" applyFont="1" applyFill="1" applyBorder="1" applyAlignment="1">
      <alignment horizontal="left" vertical="top" wrapText="1"/>
    </xf>
    <xf numFmtId="0" fontId="13" fillId="5" borderId="161" xfId="1" applyFont="1" applyFill="1" applyBorder="1" applyAlignment="1">
      <alignment horizontal="center" vertical="center"/>
    </xf>
    <xf numFmtId="0" fontId="13" fillId="5" borderId="15" xfId="1" applyFont="1" applyFill="1" applyBorder="1" applyAlignment="1">
      <alignment horizontal="center" vertical="center"/>
    </xf>
    <xf numFmtId="0" fontId="13" fillId="5" borderId="16" xfId="1" applyFont="1" applyFill="1" applyBorder="1" applyAlignment="1">
      <alignment horizontal="center" vertical="center"/>
    </xf>
    <xf numFmtId="0" fontId="13" fillId="5" borderId="153" xfId="1" applyFont="1" applyFill="1" applyBorder="1" applyAlignment="1">
      <alignment horizontal="left" vertical="center"/>
    </xf>
    <xf numFmtId="0" fontId="13" fillId="5" borderId="15" xfId="1" applyFont="1" applyFill="1" applyBorder="1" applyAlignment="1">
      <alignment horizontal="left" vertical="center"/>
    </xf>
    <xf numFmtId="0" fontId="13" fillId="5" borderId="95" xfId="1" applyFont="1" applyFill="1" applyBorder="1" applyAlignment="1">
      <alignment horizontal="left" vertical="center"/>
    </xf>
    <xf numFmtId="0" fontId="13" fillId="5" borderId="90" xfId="1" applyFont="1" applyFill="1" applyBorder="1" applyAlignment="1">
      <alignment horizontal="left" vertical="center"/>
    </xf>
    <xf numFmtId="0" fontId="13" fillId="5" borderId="26" xfId="1" applyFont="1" applyFill="1" applyBorder="1" applyAlignment="1">
      <alignment horizontal="left" vertical="center"/>
    </xf>
    <xf numFmtId="0" fontId="13" fillId="5" borderId="163" xfId="1" applyFont="1" applyFill="1" applyBorder="1" applyAlignment="1">
      <alignment horizontal="left" vertical="center"/>
    </xf>
    <xf numFmtId="184" fontId="3" fillId="5" borderId="164" xfId="1" applyNumberFormat="1" applyFont="1" applyFill="1" applyBorder="1" applyAlignment="1">
      <alignment horizontal="right" vertical="center"/>
    </xf>
    <xf numFmtId="184" fontId="3" fillId="5" borderId="141" xfId="1" applyNumberFormat="1" applyFont="1" applyFill="1" applyBorder="1" applyAlignment="1">
      <alignment horizontal="right" vertical="center"/>
    </xf>
    <xf numFmtId="0" fontId="16" fillId="0" borderId="49" xfId="1" applyFont="1" applyBorder="1" applyAlignment="1">
      <alignment horizontal="left" vertical="center"/>
    </xf>
    <xf numFmtId="0" fontId="16" fillId="0" borderId="50" xfId="1" applyFont="1" applyBorder="1" applyAlignment="1">
      <alignment horizontal="left" vertical="center"/>
    </xf>
    <xf numFmtId="0" fontId="16" fillId="0" borderId="142" xfId="1" applyFont="1" applyBorder="1" applyAlignment="1">
      <alignment horizontal="left" vertical="center"/>
    </xf>
    <xf numFmtId="0" fontId="13" fillId="0" borderId="40" xfId="1" applyFont="1" applyBorder="1" applyAlignment="1">
      <alignment horizontal="left" vertical="center"/>
    </xf>
    <xf numFmtId="0" fontId="13" fillId="0" borderId="155" xfId="1" applyFont="1" applyBorder="1" applyAlignment="1">
      <alignment horizontal="left" vertical="center"/>
    </xf>
    <xf numFmtId="0" fontId="13" fillId="0" borderId="15" xfId="1" applyFont="1" applyBorder="1" applyAlignment="1">
      <alignment horizontal="left" vertical="center"/>
    </xf>
    <xf numFmtId="0" fontId="13" fillId="0" borderId="165" xfId="1" applyFont="1" applyBorder="1" applyAlignment="1">
      <alignment horizontal="left" vertical="center" wrapText="1"/>
    </xf>
    <xf numFmtId="0" fontId="13" fillId="0" borderId="166" xfId="1" applyFont="1" applyBorder="1" applyAlignment="1">
      <alignment horizontal="left" vertical="center" wrapText="1"/>
    </xf>
    <xf numFmtId="184" fontId="17" fillId="0" borderId="72" xfId="1" applyNumberFormat="1" applyFont="1" applyBorder="1">
      <alignmen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11" xfId="1" applyFont="1" applyBorder="1" applyAlignment="1">
      <alignment horizontal="left" vertical="center" wrapText="1"/>
    </xf>
    <xf numFmtId="0" fontId="15" fillId="13" borderId="17" xfId="1" applyFont="1" applyFill="1" applyBorder="1" applyAlignment="1">
      <alignment horizontal="left" vertical="top"/>
    </xf>
    <xf numFmtId="0" fontId="19" fillId="13" borderId="0" xfId="1" applyFont="1" applyFill="1" applyAlignment="1">
      <alignment horizontal="left" vertical="top"/>
    </xf>
    <xf numFmtId="0" fontId="19" fillId="13" borderId="8" xfId="1" applyFont="1" applyFill="1" applyBorder="1" applyAlignment="1">
      <alignment horizontal="left" vertical="top"/>
    </xf>
    <xf numFmtId="0" fontId="13" fillId="0" borderId="46" xfId="1" applyFont="1" applyBorder="1" applyAlignment="1">
      <alignment horizontal="center" vertical="center"/>
    </xf>
    <xf numFmtId="0" fontId="13" fillId="0" borderId="29" xfId="1" applyFont="1" applyBorder="1" applyAlignment="1">
      <alignment horizontal="center" vertical="center"/>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4" fillId="0" borderId="0" xfId="1" applyFont="1" applyAlignment="1">
      <alignment horizontal="center" vertical="center"/>
    </xf>
    <xf numFmtId="0" fontId="13" fillId="0" borderId="45" xfId="1" applyFont="1" applyBorder="1" applyAlignment="1">
      <alignment horizontal="center" vertical="center"/>
    </xf>
    <xf numFmtId="0" fontId="13" fillId="0" borderId="10" xfId="1" applyFont="1" applyBorder="1" applyAlignment="1">
      <alignment horizontal="center" vertical="center"/>
    </xf>
    <xf numFmtId="0" fontId="13" fillId="0" borderId="9" xfId="1" applyFont="1" applyBorder="1" applyAlignment="1">
      <alignment horizontal="left" vertical="center" wrapText="1"/>
    </xf>
    <xf numFmtId="0" fontId="13" fillId="0" borderId="2" xfId="2" applyFont="1" applyBorder="1" applyAlignment="1">
      <alignment vertical="center" wrapText="1"/>
    </xf>
    <xf numFmtId="0" fontId="13" fillId="0" borderId="3" xfId="2" applyFont="1" applyBorder="1" applyAlignment="1">
      <alignment vertical="center" wrapText="1"/>
    </xf>
    <xf numFmtId="0" fontId="13" fillId="0" borderId="44" xfId="1" applyFont="1" applyBorder="1" applyAlignment="1">
      <alignment horizontal="center" vertical="center"/>
    </xf>
    <xf numFmtId="0" fontId="13" fillId="0" borderId="12" xfId="1" applyFont="1" applyBorder="1" applyAlignment="1">
      <alignment horizontal="center"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129" xfId="1" applyFont="1" applyBorder="1" applyAlignment="1">
      <alignment horizontal="left" vertical="center"/>
    </xf>
    <xf numFmtId="0" fontId="13" fillId="0" borderId="130" xfId="1" applyFont="1" applyBorder="1" applyAlignment="1">
      <alignment horizontal="left" vertical="center"/>
    </xf>
    <xf numFmtId="0" fontId="13" fillId="2" borderId="98" xfId="1" applyFont="1" applyFill="1" applyBorder="1">
      <alignment vertical="center"/>
    </xf>
    <xf numFmtId="0" fontId="13" fillId="2" borderId="99" xfId="1" applyFont="1" applyFill="1" applyBorder="1">
      <alignment vertical="center"/>
    </xf>
    <xf numFmtId="0" fontId="13" fillId="2" borderId="100" xfId="1" applyFont="1" applyFill="1" applyBorder="1">
      <alignment vertical="center"/>
    </xf>
    <xf numFmtId="0" fontId="13" fillId="2" borderId="102" xfId="1" applyFont="1" applyFill="1" applyBorder="1">
      <alignment vertical="center"/>
    </xf>
    <xf numFmtId="0" fontId="13" fillId="2" borderId="103" xfId="1" applyFont="1" applyFill="1" applyBorder="1">
      <alignment vertical="center"/>
    </xf>
    <xf numFmtId="0" fontId="13" fillId="2" borderId="104" xfId="1" applyFont="1" applyFill="1" applyBorder="1">
      <alignment vertical="center"/>
    </xf>
    <xf numFmtId="184" fontId="13" fillId="8" borderId="101" xfId="1" applyNumberFormat="1" applyFont="1" applyFill="1" applyBorder="1" applyAlignment="1">
      <alignment horizontal="center" vertical="center"/>
    </xf>
    <xf numFmtId="184" fontId="13" fillId="8" borderId="105" xfId="1" applyNumberFormat="1" applyFont="1" applyFill="1" applyBorder="1" applyAlignment="1">
      <alignment horizontal="center" vertical="center"/>
    </xf>
    <xf numFmtId="0" fontId="13" fillId="0" borderId="14" xfId="1" applyFont="1" applyBorder="1" applyAlignment="1">
      <alignment horizontal="center" vertical="center"/>
    </xf>
    <xf numFmtId="0" fontId="13" fillId="0" borderId="95" xfId="1" applyFont="1" applyBorder="1" applyAlignment="1">
      <alignment horizontal="center" vertical="center"/>
    </xf>
    <xf numFmtId="0" fontId="13" fillId="0" borderId="96" xfId="1" applyFont="1" applyBorder="1" applyAlignment="1">
      <alignment horizontal="center" vertical="center"/>
    </xf>
    <xf numFmtId="0" fontId="13" fillId="0" borderId="97" xfId="1" applyFont="1" applyBorder="1" applyAlignment="1">
      <alignment horizontal="center" vertical="center"/>
    </xf>
    <xf numFmtId="0" fontId="13" fillId="2" borderId="125" xfId="1" applyFont="1" applyFill="1" applyBorder="1" applyAlignment="1">
      <alignment horizontal="left" vertical="center"/>
    </xf>
    <xf numFmtId="0" fontId="13" fillId="2" borderId="126" xfId="1" applyFont="1" applyFill="1" applyBorder="1" applyAlignment="1">
      <alignment horizontal="left" vertical="center"/>
    </xf>
    <xf numFmtId="0" fontId="13" fillId="2" borderId="127" xfId="1" applyFont="1" applyFill="1" applyBorder="1" applyAlignment="1">
      <alignment horizontal="left" vertical="center"/>
    </xf>
    <xf numFmtId="0" fontId="23" fillId="0" borderId="129" xfId="1" applyFont="1" applyBorder="1" applyAlignment="1">
      <alignment horizontal="left" vertical="center" wrapText="1"/>
    </xf>
    <xf numFmtId="0" fontId="23" fillId="0" borderId="130" xfId="1" applyFont="1" applyBorder="1" applyAlignment="1">
      <alignment horizontal="left" vertical="center" wrapText="1"/>
    </xf>
    <xf numFmtId="0" fontId="13" fillId="0" borderId="15" xfId="1" applyFont="1" applyBorder="1" applyAlignment="1">
      <alignment horizontal="right" vertical="center"/>
    </xf>
    <xf numFmtId="0" fontId="13" fillId="5" borderId="98" xfId="1" applyFont="1" applyFill="1" applyBorder="1">
      <alignment vertical="center"/>
    </xf>
    <xf numFmtId="0" fontId="13" fillId="5" borderId="99" xfId="1" applyFont="1" applyFill="1" applyBorder="1">
      <alignment vertical="center"/>
    </xf>
    <xf numFmtId="0" fontId="13" fillId="5" borderId="157" xfId="1" applyFont="1" applyFill="1" applyBorder="1">
      <alignment vertical="center"/>
    </xf>
    <xf numFmtId="0" fontId="13" fillId="5" borderId="102" xfId="1" applyFont="1" applyFill="1" applyBorder="1">
      <alignment vertical="center"/>
    </xf>
    <xf numFmtId="0" fontId="13" fillId="5" borderId="103" xfId="1" applyFont="1" applyFill="1" applyBorder="1">
      <alignment vertical="center"/>
    </xf>
    <xf numFmtId="0" fontId="13" fillId="5" borderId="158" xfId="1" applyFont="1" applyFill="1" applyBorder="1">
      <alignment vertical="center"/>
    </xf>
    <xf numFmtId="184" fontId="13" fillId="9" borderId="138" xfId="1" applyNumberFormat="1" applyFont="1" applyFill="1" applyBorder="1" applyAlignment="1">
      <alignment horizontal="center" vertical="center"/>
    </xf>
    <xf numFmtId="184" fontId="13" fillId="9" borderId="139" xfId="1" applyNumberFormat="1" applyFont="1" applyFill="1" applyBorder="1" applyAlignment="1">
      <alignment horizontal="center" vertical="center"/>
    </xf>
    <xf numFmtId="0" fontId="16" fillId="0" borderId="14" xfId="1" applyFont="1" applyBorder="1" applyAlignment="1">
      <alignment horizontal="left" vertical="center"/>
    </xf>
    <xf numFmtId="0" fontId="16" fillId="0" borderId="95" xfId="1" applyFont="1" applyBorder="1" applyAlignment="1">
      <alignment horizontal="left" vertical="center"/>
    </xf>
    <xf numFmtId="0" fontId="16" fillId="0" borderId="96" xfId="1" applyFont="1" applyBorder="1" applyAlignment="1">
      <alignment horizontal="left" vertical="center"/>
    </xf>
    <xf numFmtId="0" fontId="16" fillId="0" borderId="97" xfId="1" applyFont="1" applyBorder="1" applyAlignment="1">
      <alignment horizontal="left" vertical="center"/>
    </xf>
    <xf numFmtId="0" fontId="15" fillId="13" borderId="0" xfId="1" applyFont="1" applyFill="1" applyAlignment="1">
      <alignment horizontal="left" vertical="top"/>
    </xf>
    <xf numFmtId="0" fontId="15" fillId="13" borderId="8" xfId="1" applyFont="1" applyFill="1" applyBorder="1" applyAlignment="1">
      <alignment horizontal="left" vertical="top"/>
    </xf>
    <xf numFmtId="0" fontId="13" fillId="2" borderId="133" xfId="1" applyFont="1" applyFill="1" applyBorder="1" applyAlignment="1">
      <alignment horizontal="left" vertical="center"/>
    </xf>
    <xf numFmtId="0" fontId="13" fillId="2" borderId="134" xfId="1" applyFont="1" applyFill="1" applyBorder="1" applyAlignment="1">
      <alignment horizontal="left" vertical="center"/>
    </xf>
    <xf numFmtId="0" fontId="13" fillId="2" borderId="135" xfId="1" applyFont="1" applyFill="1" applyBorder="1" applyAlignment="1">
      <alignment horizontal="left" vertical="center"/>
    </xf>
    <xf numFmtId="0" fontId="16" fillId="5" borderId="159" xfId="1" applyFont="1" applyFill="1" applyBorder="1" applyAlignment="1">
      <alignment horizontal="left" vertical="center"/>
    </xf>
    <xf numFmtId="0" fontId="16" fillId="5" borderId="160" xfId="1" applyFont="1" applyFill="1" applyBorder="1" applyAlignment="1">
      <alignment horizontal="left" vertical="center"/>
    </xf>
    <xf numFmtId="0" fontId="16" fillId="5" borderId="114" xfId="1" applyFont="1" applyFill="1" applyBorder="1" applyAlignment="1">
      <alignment horizontal="left" vertical="center"/>
    </xf>
    <xf numFmtId="0" fontId="16" fillId="5" borderId="86" xfId="1" applyFont="1" applyFill="1" applyBorder="1" applyAlignment="1">
      <alignment horizontal="left" vertical="center"/>
    </xf>
    <xf numFmtId="0" fontId="16" fillId="5" borderId="20" xfId="1" applyFont="1" applyFill="1" applyBorder="1" applyAlignment="1">
      <alignment horizontal="left" vertical="center"/>
    </xf>
    <xf numFmtId="0" fontId="16" fillId="5" borderId="156" xfId="1" applyFont="1" applyFill="1" applyBorder="1" applyAlignment="1">
      <alignment horizontal="left" vertical="center"/>
    </xf>
    <xf numFmtId="0" fontId="16" fillId="0" borderId="89" xfId="1" applyFont="1" applyBorder="1" applyAlignment="1">
      <alignment vertical="top"/>
    </xf>
    <xf numFmtId="0" fontId="16" fillId="0" borderId="55" xfId="1" applyFont="1" applyBorder="1" applyAlignment="1">
      <alignment vertical="top"/>
    </xf>
    <xf numFmtId="0" fontId="16" fillId="0" borderId="57" xfId="1" applyFont="1" applyBorder="1" applyAlignment="1">
      <alignment vertical="top"/>
    </xf>
    <xf numFmtId="0" fontId="17" fillId="0" borderId="0" xfId="1" applyFont="1" applyAlignment="1">
      <alignment horizontal="center" vertical="center"/>
    </xf>
    <xf numFmtId="0" fontId="16" fillId="2" borderId="109" xfId="1" applyFont="1" applyFill="1" applyBorder="1" applyAlignment="1">
      <alignment horizontal="left" vertical="center"/>
    </xf>
    <xf numFmtId="0" fontId="16" fillId="2" borderId="110" xfId="1" applyFont="1" applyFill="1" applyBorder="1" applyAlignment="1">
      <alignment horizontal="left" vertical="center"/>
    </xf>
    <xf numFmtId="0" fontId="16" fillId="2" borderId="111" xfId="1" applyFont="1" applyFill="1" applyBorder="1" applyAlignment="1">
      <alignment horizontal="left" vertical="center"/>
    </xf>
    <xf numFmtId="0" fontId="16" fillId="0" borderId="113" xfId="1" applyFont="1" applyBorder="1" applyAlignment="1">
      <alignment horizontal="left" vertical="center"/>
    </xf>
    <xf numFmtId="0" fontId="16" fillId="0" borderId="114" xfId="2" applyFont="1" applyBorder="1" applyAlignment="1">
      <alignment vertical="center"/>
    </xf>
    <xf numFmtId="0" fontId="13" fillId="2" borderId="117" xfId="1" applyFont="1" applyFill="1" applyBorder="1" applyAlignment="1">
      <alignment horizontal="left" vertical="center"/>
    </xf>
    <xf numFmtId="0" fontId="13" fillId="2" borderId="116" xfId="1" applyFont="1" applyFill="1" applyBorder="1" applyAlignment="1">
      <alignment horizontal="left" vertical="center"/>
    </xf>
    <xf numFmtId="0" fontId="13" fillId="2" borderId="118" xfId="1" applyFont="1" applyFill="1" applyBorder="1" applyAlignment="1">
      <alignment horizontal="left" vertical="center"/>
    </xf>
    <xf numFmtId="0" fontId="13" fillId="0" borderId="120" xfId="1" applyFont="1" applyBorder="1" applyAlignment="1">
      <alignment horizontal="left" vertical="center"/>
    </xf>
    <xf numFmtId="0" fontId="13" fillId="0" borderId="121" xfId="1" applyFont="1" applyBorder="1" applyAlignment="1">
      <alignment horizontal="left" vertical="center"/>
    </xf>
    <xf numFmtId="0" fontId="13" fillId="2" borderId="5" xfId="1" applyFont="1" applyFill="1" applyBorder="1" applyAlignment="1">
      <alignment horizontal="center" vertical="center"/>
    </xf>
    <xf numFmtId="0" fontId="13" fillId="2" borderId="12" xfId="1" applyFont="1" applyFill="1" applyBorder="1" applyAlignment="1">
      <alignment horizontal="center" vertical="center"/>
    </xf>
    <xf numFmtId="0" fontId="13" fillId="2" borderId="73" xfId="1" applyFont="1" applyFill="1" applyBorder="1" applyAlignment="1">
      <alignment horizontal="center" vertical="center"/>
    </xf>
    <xf numFmtId="0" fontId="13" fillId="2" borderId="67" xfId="1" applyFont="1" applyFill="1" applyBorder="1" applyAlignment="1">
      <alignment horizontal="center" vertical="center"/>
    </xf>
    <xf numFmtId="0" fontId="3" fillId="0" borderId="26" xfId="1" applyFont="1" applyBorder="1" applyAlignment="1">
      <alignment horizontal="left" vertical="top" wrapText="1"/>
    </xf>
    <xf numFmtId="0" fontId="3" fillId="0" borderId="35" xfId="1" applyFont="1" applyBorder="1" applyAlignment="1">
      <alignment horizontal="left" vertical="top" wrapText="1"/>
    </xf>
    <xf numFmtId="0" fontId="3" fillId="0" borderId="0" xfId="0" applyFont="1" applyAlignment="1">
      <alignment horizontal="left" vertical="center"/>
    </xf>
    <xf numFmtId="31" fontId="3" fillId="0" borderId="0" xfId="0" applyNumberFormat="1" applyFont="1" applyAlignment="1">
      <alignment horizontal="left" vertical="center"/>
    </xf>
    <xf numFmtId="0" fontId="13" fillId="0" borderId="26" xfId="1" applyFont="1" applyBorder="1" applyAlignment="1">
      <alignment horizontal="center" vertical="center"/>
    </xf>
    <xf numFmtId="5" fontId="3" fillId="13" borderId="0" xfId="1" applyNumberFormat="1" applyFont="1" applyFill="1" applyAlignment="1">
      <alignment horizontal="left" vertical="top" wrapText="1"/>
    </xf>
    <xf numFmtId="5" fontId="3" fillId="13" borderId="8" xfId="1" applyNumberFormat="1" applyFont="1" applyFill="1" applyBorder="1" applyAlignment="1">
      <alignment horizontal="left" vertical="top" wrapText="1"/>
    </xf>
    <xf numFmtId="0" fontId="3" fillId="0" borderId="0" xfId="1" applyFont="1" applyAlignment="1">
      <alignment vertical="top" wrapText="1"/>
    </xf>
    <xf numFmtId="0" fontId="3" fillId="0" borderId="8" xfId="1" applyFont="1" applyBorder="1" applyAlignment="1">
      <alignment vertical="top" wrapText="1"/>
    </xf>
    <xf numFmtId="0" fontId="3" fillId="0" borderId="0" xfId="0" applyFont="1" applyAlignment="1">
      <alignment horizontal="left" vertical="center" wrapText="1"/>
    </xf>
    <xf numFmtId="0" fontId="3" fillId="2" borderId="53" xfId="0" quotePrefix="1" applyFont="1" applyFill="1" applyBorder="1" applyAlignment="1">
      <alignment horizontal="center" vertical="center"/>
    </xf>
    <xf numFmtId="0" fontId="3" fillId="2" borderId="18" xfId="0" quotePrefix="1" applyFont="1" applyFill="1" applyBorder="1" applyAlignment="1">
      <alignment horizontal="center" vertical="center"/>
    </xf>
    <xf numFmtId="0" fontId="3" fillId="2" borderId="54" xfId="0" quotePrefix="1" applyFont="1" applyFill="1" applyBorder="1" applyAlignment="1" applyProtection="1">
      <alignment horizontal="center" vertical="center"/>
      <protection locked="0"/>
    </xf>
    <xf numFmtId="0" fontId="3" fillId="2" borderId="57" xfId="0" quotePrefix="1" applyFont="1" applyFill="1" applyBorder="1" applyAlignment="1" applyProtection="1">
      <alignment horizontal="center" vertical="center"/>
      <protection locked="0"/>
    </xf>
    <xf numFmtId="0" fontId="3" fillId="2" borderId="19" xfId="0" quotePrefix="1" applyFont="1" applyFill="1" applyBorder="1" applyAlignment="1" applyProtection="1">
      <alignment horizontal="center" vertical="center"/>
      <protection locked="0"/>
    </xf>
    <xf numFmtId="0" fontId="3" fillId="2" borderId="42" xfId="0" quotePrefix="1" applyFont="1" applyFill="1" applyBorder="1" applyAlignment="1" applyProtection="1">
      <alignment horizontal="center" vertical="center"/>
      <protection locked="0"/>
    </xf>
    <xf numFmtId="0" fontId="3" fillId="0" borderId="46" xfId="0" applyFont="1" applyBorder="1" applyAlignment="1">
      <alignment horizontal="center" vertical="center"/>
    </xf>
    <xf numFmtId="0" fontId="3" fillId="0" borderId="29" xfId="0" applyFont="1" applyBorder="1" applyAlignment="1">
      <alignment horizontal="center" vertical="center"/>
    </xf>
    <xf numFmtId="0" fontId="3" fillId="2" borderId="54" xfId="0" applyFont="1" applyFill="1" applyBorder="1" applyAlignment="1">
      <alignment horizontal="left" vertical="center" wrapText="1"/>
    </xf>
    <xf numFmtId="0" fontId="3" fillId="2" borderId="55" xfId="0" applyFont="1" applyFill="1" applyBorder="1" applyAlignment="1">
      <alignment horizontal="left" vertical="center" wrapText="1"/>
    </xf>
    <xf numFmtId="0" fontId="3" fillId="2" borderId="56" xfId="0" applyFont="1" applyFill="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4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2" borderId="13" xfId="0" quotePrefix="1" applyFont="1" applyFill="1" applyBorder="1" applyAlignment="1">
      <alignment horizontal="center" vertical="center"/>
    </xf>
    <xf numFmtId="0" fontId="3" fillId="2" borderId="24" xfId="0" quotePrefix="1" applyFont="1" applyFill="1" applyBorder="1" applyAlignment="1">
      <alignment horizontal="center" vertical="center"/>
    </xf>
    <xf numFmtId="0" fontId="3" fillId="0" borderId="24" xfId="0" quotePrefix="1" applyFont="1" applyBorder="1" applyAlignment="1">
      <alignment horizontal="center" vertical="center"/>
    </xf>
    <xf numFmtId="0" fontId="3" fillId="0" borderId="18" xfId="0" quotePrefix="1" applyFont="1" applyBorder="1" applyAlignment="1">
      <alignment horizontal="center" vertical="center"/>
    </xf>
    <xf numFmtId="9" fontId="3" fillId="0" borderId="36" xfId="0" applyNumberFormat="1" applyFont="1" applyBorder="1" applyAlignment="1">
      <alignment horizontal="center" vertical="center"/>
    </xf>
    <xf numFmtId="9" fontId="3" fillId="0" borderId="38" xfId="0" applyNumberFormat="1" applyFont="1" applyBorder="1" applyAlignment="1">
      <alignment horizontal="center" vertical="center"/>
    </xf>
    <xf numFmtId="0" fontId="3" fillId="0" borderId="23" xfId="0" applyFont="1" applyBorder="1" applyAlignment="1">
      <alignment horizontal="left" vertical="center" wrapText="1"/>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7" xfId="0" applyFont="1" applyFill="1" applyBorder="1" applyAlignment="1">
      <alignment horizontal="center" vertical="center" wrapText="1"/>
    </xf>
    <xf numFmtId="9" fontId="3" fillId="0" borderId="9" xfId="0" applyNumberFormat="1" applyFont="1" applyBorder="1" applyAlignment="1">
      <alignment horizontal="center" vertical="center"/>
    </xf>
    <xf numFmtId="9" fontId="3" fillId="0" borderId="3"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3" fillId="0" borderId="41"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42" xfId="0" applyNumberFormat="1" applyFont="1" applyBorder="1" applyAlignment="1">
      <alignment horizontal="center" vertical="center"/>
    </xf>
    <xf numFmtId="0" fontId="3" fillId="0" borderId="14" xfId="0" applyFont="1" applyBorder="1" applyAlignment="1">
      <alignment horizontal="center" vertic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42" xfId="0" applyFont="1" applyBorder="1" applyAlignment="1">
      <alignment horizontal="center" vertical="center"/>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2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3" xfId="0" quotePrefix="1" applyFont="1" applyBorder="1" applyAlignment="1">
      <alignment horizontal="center" vertical="center"/>
    </xf>
    <xf numFmtId="0" fontId="3" fillId="2" borderId="14" xfId="0" quotePrefix="1" applyFont="1" applyFill="1" applyBorder="1" applyAlignment="1" applyProtection="1">
      <alignment horizontal="center" vertical="center"/>
      <protection locked="0"/>
    </xf>
    <xf numFmtId="0" fontId="3" fillId="2" borderId="41" xfId="0" quotePrefix="1" applyFont="1" applyFill="1" applyBorder="1" applyAlignment="1" applyProtection="1">
      <alignment horizontal="center" vertical="center"/>
      <protection locked="0"/>
    </xf>
    <xf numFmtId="0" fontId="0" fillId="0" borderId="8" xfId="0" applyBorder="1" applyAlignment="1">
      <alignment horizontal="center" vertical="center"/>
    </xf>
    <xf numFmtId="0" fontId="3" fillId="0" borderId="4" xfId="0" quotePrefix="1"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2" xfId="0" quotePrefix="1" applyFont="1" applyFill="1" applyBorder="1" applyAlignment="1">
      <alignment horizontal="right" vertical="center"/>
    </xf>
    <xf numFmtId="0" fontId="3" fillId="2" borderId="19" xfId="0" quotePrefix="1" applyFont="1" applyFill="1" applyBorder="1" applyAlignment="1">
      <alignment horizontal="right" vertical="center"/>
    </xf>
    <xf numFmtId="0" fontId="3" fillId="2" borderId="0" xfId="0" applyFont="1" applyFill="1" applyAlignment="1">
      <alignment horizontal="left" vertical="center"/>
    </xf>
    <xf numFmtId="0" fontId="3" fillId="2" borderId="23"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49"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11"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12" xfId="0" applyFont="1" applyFill="1" applyBorder="1" applyAlignment="1">
      <alignment horizontal="left"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7"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0" xfId="0" applyFont="1" applyAlignment="1">
      <alignment vertical="center" wrapText="1"/>
    </xf>
    <xf numFmtId="0" fontId="3" fillId="0" borderId="14" xfId="0" quotePrefix="1" applyFont="1" applyBorder="1" applyAlignment="1" applyProtection="1">
      <alignment horizontal="center" vertical="center"/>
      <protection locked="0"/>
    </xf>
    <xf numFmtId="0" fontId="3" fillId="0" borderId="41" xfId="0" quotePrefix="1" applyFont="1" applyBorder="1" applyAlignment="1" applyProtection="1">
      <alignment horizontal="center" vertical="center"/>
      <protection locked="0"/>
    </xf>
    <xf numFmtId="0" fontId="3" fillId="0" borderId="19" xfId="0" quotePrefix="1" applyFont="1" applyBorder="1" applyAlignment="1" applyProtection="1">
      <alignment horizontal="center" vertical="center"/>
      <protection locked="0"/>
    </xf>
    <xf numFmtId="0" fontId="3" fillId="0" borderId="42" xfId="0" quotePrefix="1" applyFont="1" applyBorder="1" applyAlignment="1" applyProtection="1">
      <alignment horizontal="center" vertical="center"/>
      <protection locked="0"/>
    </xf>
    <xf numFmtId="0" fontId="3" fillId="0" borderId="0" xfId="0" applyFont="1" applyAlignment="1">
      <alignment horizontal="left" vertical="top" wrapText="1"/>
    </xf>
    <xf numFmtId="0" fontId="3" fillId="5" borderId="24" xfId="0" quotePrefix="1" applyFont="1" applyFill="1" applyBorder="1" applyAlignment="1">
      <alignment horizontal="center" vertical="center"/>
    </xf>
    <xf numFmtId="0" fontId="3" fillId="5" borderId="34" xfId="0" quotePrefix="1" applyFont="1" applyFill="1" applyBorder="1" applyAlignment="1">
      <alignment horizontal="center" vertical="center"/>
    </xf>
    <xf numFmtId="0" fontId="5" fillId="5" borderId="15" xfId="0" applyFont="1" applyFill="1" applyBorder="1" applyAlignment="1">
      <alignment horizontal="left" vertical="center" wrapText="1"/>
    </xf>
    <xf numFmtId="0" fontId="5" fillId="5" borderId="16" xfId="0" applyFont="1" applyFill="1" applyBorder="1" applyAlignment="1">
      <alignment horizontal="left" vertical="center" wrapText="1"/>
    </xf>
    <xf numFmtId="179" fontId="3" fillId="6" borderId="14" xfId="0" applyNumberFormat="1" applyFont="1" applyFill="1" applyBorder="1" applyAlignment="1" applyProtection="1">
      <alignment horizontal="center" vertical="center"/>
      <protection locked="0"/>
    </xf>
    <xf numFmtId="179" fontId="3" fillId="6" borderId="41" xfId="0" applyNumberFormat="1" applyFont="1" applyFill="1" applyBorder="1" applyAlignment="1" applyProtection="1">
      <alignment horizontal="center" vertical="center"/>
      <protection locked="0"/>
    </xf>
    <xf numFmtId="179" fontId="3" fillId="6" borderId="39" xfId="0" applyNumberFormat="1" applyFont="1" applyFill="1" applyBorder="1" applyAlignment="1" applyProtection="1">
      <alignment horizontal="center" vertical="center"/>
      <protection locked="0"/>
    </xf>
    <xf numFmtId="179" fontId="3" fillId="6" borderId="47" xfId="0" applyNumberFormat="1" applyFont="1" applyFill="1" applyBorder="1" applyAlignment="1" applyProtection="1">
      <alignment horizontal="center" vertical="center"/>
      <protection locked="0"/>
    </xf>
    <xf numFmtId="0" fontId="3" fillId="5" borderId="22" xfId="0" quotePrefix="1" applyFont="1" applyFill="1" applyBorder="1" applyAlignment="1">
      <alignment horizontal="right" vertical="center" wrapText="1"/>
    </xf>
    <xf numFmtId="0" fontId="3" fillId="5" borderId="22" xfId="0" quotePrefix="1" applyFont="1" applyFill="1" applyBorder="1" applyAlignment="1">
      <alignment horizontal="right" vertical="center"/>
    </xf>
    <xf numFmtId="0" fontId="3" fillId="5" borderId="25" xfId="0" quotePrefix="1" applyFont="1" applyFill="1" applyBorder="1" applyAlignment="1">
      <alignment horizontal="right" vertical="center"/>
    </xf>
    <xf numFmtId="183" fontId="5" fillId="5" borderId="0" xfId="0" applyNumberFormat="1" applyFont="1" applyFill="1" applyAlignment="1">
      <alignment horizontal="left" vertical="center" wrapText="1"/>
    </xf>
    <xf numFmtId="183" fontId="5" fillId="5" borderId="23" xfId="0" applyNumberFormat="1" applyFont="1" applyFill="1" applyBorder="1" applyAlignment="1">
      <alignment horizontal="left" vertical="center" wrapText="1"/>
    </xf>
    <xf numFmtId="183" fontId="5" fillId="5" borderId="26" xfId="0" applyNumberFormat="1" applyFont="1" applyFill="1" applyBorder="1" applyAlignment="1">
      <alignment horizontal="left" vertical="center" wrapText="1"/>
    </xf>
    <xf numFmtId="183" fontId="5" fillId="5" borderId="27" xfId="0" applyNumberFormat="1" applyFont="1" applyFill="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178" fontId="3" fillId="0" borderId="14" xfId="0" applyNumberFormat="1" applyFont="1" applyBorder="1" applyAlignment="1" applyProtection="1">
      <alignment horizontal="center" vertical="center"/>
      <protection locked="0"/>
    </xf>
    <xf numFmtId="178" fontId="3" fillId="0" borderId="41" xfId="0" applyNumberFormat="1" applyFont="1" applyBorder="1" applyAlignment="1" applyProtection="1">
      <alignment horizontal="center" vertical="center"/>
      <protection locked="0"/>
    </xf>
    <xf numFmtId="178" fontId="3" fillId="0" borderId="22" xfId="0" applyNumberFormat="1" applyFont="1" applyBorder="1" applyAlignment="1" applyProtection="1">
      <alignment horizontal="center" vertical="center"/>
      <protection locked="0"/>
    </xf>
    <xf numFmtId="178" fontId="3" fillId="0" borderId="8" xfId="0" applyNumberFormat="1" applyFont="1" applyBorder="1" applyAlignment="1" applyProtection="1">
      <alignment horizontal="center" vertical="center"/>
      <protection locked="0"/>
    </xf>
    <xf numFmtId="178" fontId="3" fillId="0" borderId="19" xfId="0" applyNumberFormat="1" applyFont="1" applyBorder="1" applyAlignment="1" applyProtection="1">
      <alignment horizontal="center" vertical="center"/>
      <protection locked="0"/>
    </xf>
    <xf numFmtId="178" fontId="3" fillId="0" borderId="42" xfId="0" applyNumberFormat="1" applyFont="1" applyBorder="1" applyAlignment="1" applyProtection="1">
      <alignment horizontal="center" vertical="center"/>
      <protection locked="0"/>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center" wrapText="1"/>
    </xf>
    <xf numFmtId="180" fontId="3" fillId="5" borderId="14" xfId="0" applyNumberFormat="1" applyFont="1" applyFill="1" applyBorder="1" applyAlignment="1" applyProtection="1">
      <alignment horizontal="center" vertical="center"/>
      <protection locked="0"/>
    </xf>
    <xf numFmtId="180" fontId="3" fillId="5" borderId="41" xfId="0" applyNumberFormat="1" applyFont="1" applyFill="1" applyBorder="1" applyAlignment="1" applyProtection="1">
      <alignment horizontal="center" vertical="center"/>
      <protection locked="0"/>
    </xf>
    <xf numFmtId="180" fontId="3" fillId="5" borderId="19" xfId="0" applyNumberFormat="1" applyFont="1" applyFill="1" applyBorder="1" applyAlignment="1" applyProtection="1">
      <alignment horizontal="center" vertical="center"/>
      <protection locked="0"/>
    </xf>
    <xf numFmtId="180" fontId="3" fillId="5" borderId="42" xfId="0" applyNumberFormat="1" applyFont="1" applyFill="1" applyBorder="1" applyAlignment="1" applyProtection="1">
      <alignment horizontal="center" vertical="center"/>
      <protection locked="0"/>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179" fontId="3" fillId="4" borderId="14" xfId="0" applyNumberFormat="1" applyFont="1" applyFill="1" applyBorder="1" applyAlignment="1" applyProtection="1">
      <alignment horizontal="center" vertical="center"/>
      <protection locked="0"/>
    </xf>
    <xf numFmtId="179" fontId="3" fillId="4" borderId="41" xfId="0" applyNumberFormat="1" applyFont="1" applyFill="1" applyBorder="1" applyAlignment="1" applyProtection="1">
      <alignment horizontal="center" vertical="center"/>
      <protection locked="0"/>
    </xf>
    <xf numFmtId="179" fontId="3" fillId="4" borderId="39" xfId="0" applyNumberFormat="1" applyFont="1" applyFill="1" applyBorder="1" applyAlignment="1" applyProtection="1">
      <alignment horizontal="center" vertical="center"/>
      <protection locked="0"/>
    </xf>
    <xf numFmtId="179" fontId="3" fillId="4" borderId="47" xfId="0" applyNumberFormat="1" applyFont="1" applyFill="1" applyBorder="1" applyAlignment="1" applyProtection="1">
      <alignment horizontal="center" vertical="center"/>
      <protection locked="0"/>
    </xf>
    <xf numFmtId="0" fontId="3" fillId="0" borderId="22" xfId="0" quotePrefix="1" applyFont="1" applyBorder="1" applyAlignment="1">
      <alignment horizontal="right" vertical="center" wrapText="1"/>
    </xf>
    <xf numFmtId="0" fontId="3" fillId="0" borderId="22" xfId="0" quotePrefix="1" applyFont="1" applyBorder="1" applyAlignment="1">
      <alignment horizontal="right" vertical="center"/>
    </xf>
    <xf numFmtId="0" fontId="3" fillId="0" borderId="19" xfId="0" quotePrefix="1" applyFont="1" applyBorder="1" applyAlignment="1">
      <alignment horizontal="right" vertical="center"/>
    </xf>
    <xf numFmtId="183" fontId="5" fillId="0" borderId="0" xfId="0" applyNumberFormat="1" applyFont="1" applyAlignment="1">
      <alignment horizontal="left" vertical="center" wrapText="1"/>
    </xf>
    <xf numFmtId="183" fontId="5" fillId="0" borderId="23" xfId="0" applyNumberFormat="1" applyFont="1" applyBorder="1" applyAlignment="1">
      <alignment horizontal="left" vertical="center" wrapText="1"/>
    </xf>
    <xf numFmtId="183" fontId="5" fillId="0" borderId="20" xfId="0" applyNumberFormat="1" applyFont="1" applyBorder="1" applyAlignment="1">
      <alignment horizontal="left" vertical="center" wrapText="1"/>
    </xf>
    <xf numFmtId="183" fontId="5" fillId="0" borderId="21" xfId="0" applyNumberFormat="1" applyFont="1" applyBorder="1" applyAlignment="1">
      <alignment horizontal="left" vertical="center" wrapText="1"/>
    </xf>
    <xf numFmtId="0" fontId="5" fillId="5" borderId="0" xfId="0" applyFont="1" applyFill="1" applyAlignment="1">
      <alignment horizontal="left" vertical="center" wrapText="1"/>
    </xf>
    <xf numFmtId="0" fontId="5" fillId="5" borderId="2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16" xfId="0" applyFont="1" applyFill="1" applyBorder="1" applyAlignment="1">
      <alignment horizontal="left" vertical="center" wrapText="1"/>
    </xf>
    <xf numFmtId="178" fontId="3" fillId="5" borderId="14" xfId="0" applyNumberFormat="1" applyFont="1" applyFill="1" applyBorder="1" applyAlignment="1" applyProtection="1">
      <alignment horizontal="center" vertical="center"/>
      <protection locked="0"/>
    </xf>
    <xf numFmtId="178" fontId="3" fillId="5" borderId="41" xfId="0" applyNumberFormat="1" applyFont="1" applyFill="1" applyBorder="1" applyAlignment="1" applyProtection="1">
      <alignment horizontal="center" vertical="center"/>
      <protection locked="0"/>
    </xf>
    <xf numFmtId="178" fontId="3" fillId="5" borderId="22" xfId="0" applyNumberFormat="1" applyFont="1" applyFill="1" applyBorder="1" applyAlignment="1" applyProtection="1">
      <alignment horizontal="center" vertical="center"/>
      <protection locked="0"/>
    </xf>
    <xf numFmtId="178" fontId="3" fillId="5" borderId="8" xfId="0" applyNumberFormat="1" applyFont="1" applyFill="1" applyBorder="1" applyAlignment="1" applyProtection="1">
      <alignment horizontal="center" vertical="center"/>
      <protection locked="0"/>
    </xf>
    <xf numFmtId="178" fontId="3" fillId="5" borderId="19" xfId="0" applyNumberFormat="1" applyFont="1" applyFill="1" applyBorder="1" applyAlignment="1" applyProtection="1">
      <alignment horizontal="center" vertical="center"/>
      <protection locked="0"/>
    </xf>
    <xf numFmtId="178" fontId="3" fillId="5" borderId="42" xfId="0" applyNumberFormat="1" applyFont="1" applyFill="1" applyBorder="1" applyAlignment="1" applyProtection="1">
      <alignment horizontal="center" vertical="center"/>
      <protection locked="0"/>
    </xf>
    <xf numFmtId="0" fontId="3" fillId="5" borderId="13" xfId="0" quotePrefix="1" applyFont="1" applyFill="1" applyBorder="1" applyAlignment="1">
      <alignment horizontal="center" vertical="center"/>
    </xf>
    <xf numFmtId="0" fontId="3" fillId="5" borderId="18" xfId="0" quotePrefix="1" applyFont="1" applyFill="1" applyBorder="1" applyAlignment="1">
      <alignment horizontal="center" vertical="center"/>
    </xf>
    <xf numFmtId="0" fontId="3" fillId="5" borderId="19" xfId="0" quotePrefix="1" applyFont="1" applyFill="1" applyBorder="1" applyAlignment="1">
      <alignment horizontal="right" vertical="center"/>
    </xf>
    <xf numFmtId="183" fontId="5" fillId="5" borderId="20" xfId="0" applyNumberFormat="1" applyFont="1" applyFill="1" applyBorder="1" applyAlignment="1">
      <alignment horizontal="left" vertical="center" wrapText="1"/>
    </xf>
    <xf numFmtId="183" fontId="5" fillId="5" borderId="21" xfId="0" applyNumberFormat="1" applyFont="1" applyFill="1" applyBorder="1" applyAlignment="1">
      <alignment horizontal="left" vertical="center" wrapText="1"/>
    </xf>
    <xf numFmtId="0" fontId="3" fillId="0" borderId="22" xfId="0" applyFont="1" applyBorder="1" applyAlignment="1">
      <alignment horizontal="right" vertical="center" wrapText="1"/>
    </xf>
    <xf numFmtId="0" fontId="3" fillId="0" borderId="19" xfId="0" applyFont="1" applyBorder="1" applyAlignment="1">
      <alignment horizontal="right" vertical="center" wrapText="1"/>
    </xf>
    <xf numFmtId="0" fontId="5" fillId="0" borderId="0" xfId="0" applyFont="1" applyAlignment="1">
      <alignment horizontal="left" vertical="center"/>
    </xf>
    <xf numFmtId="0" fontId="5" fillId="0" borderId="23" xfId="0" applyFont="1" applyBorder="1" applyAlignment="1">
      <alignment horizontal="left" vertical="center"/>
    </xf>
    <xf numFmtId="0" fontId="3" fillId="5" borderId="11"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1"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11" xfId="0" quotePrefix="1" applyFont="1" applyBorder="1" applyAlignment="1" applyProtection="1">
      <alignment horizontal="center" vertical="center"/>
      <protection locked="0"/>
    </xf>
    <xf numFmtId="0" fontId="3" fillId="0" borderId="6" xfId="0" quotePrefix="1" applyFont="1" applyBorder="1" applyAlignment="1" applyProtection="1">
      <alignment horizontal="center" vertical="center"/>
      <protection locked="0"/>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180" fontId="3" fillId="0" borderId="14" xfId="0" applyNumberFormat="1" applyFont="1" applyBorder="1" applyAlignment="1" applyProtection="1">
      <alignment horizontal="center" vertical="center"/>
      <protection locked="0"/>
    </xf>
    <xf numFmtId="180" fontId="3" fillId="0" borderId="41" xfId="0" applyNumberFormat="1" applyFont="1" applyBorder="1" applyAlignment="1" applyProtection="1">
      <alignment horizontal="center" vertical="center"/>
      <protection locked="0"/>
    </xf>
    <xf numFmtId="180" fontId="3" fillId="0" borderId="19" xfId="0" applyNumberFormat="1" applyFont="1" applyBorder="1" applyAlignment="1" applyProtection="1">
      <alignment horizontal="center" vertical="center"/>
      <protection locked="0"/>
    </xf>
    <xf numFmtId="180" fontId="3" fillId="0" borderId="42" xfId="0" applyNumberFormat="1" applyFont="1" applyBorder="1" applyAlignment="1" applyProtection="1">
      <alignment horizontal="center" vertical="center"/>
      <protection locked="0"/>
    </xf>
    <xf numFmtId="182" fontId="5" fillId="0" borderId="5" xfId="0" applyNumberFormat="1" applyFont="1" applyBorder="1" applyAlignment="1">
      <alignment horizontal="left" vertical="center" wrapText="1"/>
    </xf>
    <xf numFmtId="182" fontId="5" fillId="0" borderId="6" xfId="0" applyNumberFormat="1" applyFont="1" applyBorder="1" applyAlignment="1">
      <alignment horizontal="left" vertical="center" wrapText="1"/>
    </xf>
    <xf numFmtId="176" fontId="5" fillId="0" borderId="11" xfId="0" applyNumberFormat="1" applyFont="1" applyBorder="1" applyAlignment="1">
      <alignment horizontal="left" vertical="center" wrapText="1"/>
    </xf>
    <xf numFmtId="176" fontId="5" fillId="0" borderId="5" xfId="0" applyNumberFormat="1" applyFont="1" applyBorder="1" applyAlignment="1">
      <alignment horizontal="left" vertical="center" wrapText="1"/>
    </xf>
    <xf numFmtId="176" fontId="5" fillId="0" borderId="6" xfId="0" applyNumberFormat="1" applyFont="1" applyBorder="1" applyAlignment="1">
      <alignment horizontal="left" vertical="center" wrapText="1"/>
    </xf>
    <xf numFmtId="0" fontId="3" fillId="5" borderId="15" xfId="0" applyFont="1" applyFill="1" applyBorder="1" applyAlignment="1">
      <alignment horizontal="left" vertical="center"/>
    </xf>
    <xf numFmtId="0" fontId="3" fillId="5" borderId="16" xfId="0" applyFont="1" applyFill="1" applyBorder="1" applyAlignment="1">
      <alignment horizontal="left" vertical="center"/>
    </xf>
    <xf numFmtId="0" fontId="3" fillId="5" borderId="11" xfId="0" quotePrefix="1" applyFont="1" applyFill="1" applyBorder="1" applyAlignment="1" applyProtection="1">
      <alignment horizontal="center" vertical="center"/>
      <protection locked="0"/>
    </xf>
    <xf numFmtId="0" fontId="3" fillId="5" borderId="6" xfId="0" quotePrefix="1" applyFont="1" applyFill="1" applyBorder="1" applyAlignment="1" applyProtection="1">
      <alignment horizontal="center" vertical="center"/>
      <protection locked="0"/>
    </xf>
    <xf numFmtId="0" fontId="3" fillId="5" borderId="9"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9" xfId="0" quotePrefix="1" applyFont="1" applyFill="1" applyBorder="1" applyAlignment="1" applyProtection="1">
      <alignment horizontal="center" vertical="center"/>
      <protection locked="0"/>
    </xf>
    <xf numFmtId="0" fontId="3" fillId="5" borderId="3" xfId="0" quotePrefix="1"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181" fontId="5" fillId="0" borderId="26" xfId="0" applyNumberFormat="1" applyFont="1" applyBorder="1" applyAlignment="1">
      <alignment horizontal="left" vertical="center" wrapText="1"/>
    </xf>
    <xf numFmtId="181" fontId="5" fillId="0" borderId="35" xfId="0" applyNumberFormat="1" applyFont="1" applyBorder="1" applyAlignment="1">
      <alignment horizontal="left" vertical="center" wrapText="1"/>
    </xf>
    <xf numFmtId="0" fontId="3" fillId="5" borderId="5" xfId="0" applyFont="1" applyFill="1" applyBorder="1" applyAlignment="1">
      <alignment horizontal="left" vertical="center"/>
    </xf>
    <xf numFmtId="0" fontId="3" fillId="5" borderId="12" xfId="0" applyFont="1" applyFill="1" applyBorder="1" applyAlignment="1">
      <alignment horizontal="left" vertical="center"/>
    </xf>
    <xf numFmtId="184" fontId="0" fillId="0" borderId="151" xfId="0" applyNumberFormat="1" applyBorder="1" applyAlignment="1">
      <alignment horizontal="center" vertical="center"/>
    </xf>
    <xf numFmtId="184" fontId="0" fillId="0" borderId="152" xfId="0" applyNumberFormat="1" applyBorder="1" applyAlignment="1">
      <alignment horizontal="center" vertical="center"/>
    </xf>
    <xf numFmtId="184" fontId="0" fillId="0" borderId="149" xfId="0" applyNumberFormat="1" applyBorder="1" applyAlignment="1">
      <alignment horizontal="center" vertical="center"/>
    </xf>
    <xf numFmtId="184" fontId="0" fillId="0" borderId="143" xfId="0" applyNumberFormat="1"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184" fontId="0" fillId="0" borderId="144" xfId="0" applyNumberForma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184" fontId="0" fillId="0" borderId="147" xfId="0" applyNumberFormat="1" applyBorder="1" applyAlignment="1">
      <alignment horizontal="center" vertical="center"/>
    </xf>
    <xf numFmtId="0" fontId="0" fillId="0" borderId="22" xfId="0" applyBorder="1" applyAlignment="1">
      <alignment horizontal="center" vertical="center"/>
    </xf>
    <xf numFmtId="0" fontId="0" fillId="0" borderId="148" xfId="0" applyBorder="1" applyAlignment="1">
      <alignment horizontal="center" vertical="center"/>
    </xf>
    <xf numFmtId="0" fontId="3" fillId="5" borderId="73" xfId="0" applyFont="1" applyFill="1" applyBorder="1" applyAlignment="1">
      <alignment horizontal="left" vertical="center"/>
    </xf>
    <xf numFmtId="0" fontId="3" fillId="5" borderId="67" xfId="0" applyFont="1" applyFill="1" applyBorder="1" applyAlignment="1">
      <alignment horizontal="left" vertical="center"/>
    </xf>
    <xf numFmtId="0" fontId="3" fillId="5" borderId="68" xfId="0" applyFont="1" applyFill="1" applyBorder="1" applyAlignment="1">
      <alignment horizontal="left" vertical="center"/>
    </xf>
    <xf numFmtId="0" fontId="3" fillId="5" borderId="73" xfId="0" applyFont="1" applyFill="1" applyBorder="1" applyAlignment="1">
      <alignment horizontal="left" vertical="center" wrapText="1"/>
    </xf>
    <xf numFmtId="0" fontId="3" fillId="5" borderId="67" xfId="0" applyFont="1" applyFill="1" applyBorder="1" applyAlignment="1">
      <alignment horizontal="left" vertical="center" wrapText="1"/>
    </xf>
    <xf numFmtId="0" fontId="3" fillId="5" borderId="68" xfId="0" applyFont="1" applyFill="1" applyBorder="1" applyAlignment="1">
      <alignment horizontal="left" vertical="center" wrapText="1"/>
    </xf>
    <xf numFmtId="0" fontId="3" fillId="5" borderId="75" xfId="0" applyFont="1" applyFill="1" applyBorder="1" applyAlignment="1">
      <alignment horizontal="left" vertical="center" wrapText="1"/>
    </xf>
    <xf numFmtId="0" fontId="3" fillId="5" borderId="93"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0" fillId="0" borderId="0" xfId="0" applyAlignment="1"/>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2" borderId="67" xfId="0" applyFont="1" applyFill="1" applyBorder="1" applyAlignment="1">
      <alignment horizontal="center" vertical="center" wrapText="1"/>
    </xf>
    <xf numFmtId="0" fontId="3" fillId="2" borderId="87" xfId="0" applyFont="1" applyFill="1" applyBorder="1" applyAlignment="1">
      <alignment horizontal="center" vertical="center" wrapText="1"/>
    </xf>
    <xf numFmtId="0" fontId="3" fillId="5" borderId="89" xfId="0" applyFont="1" applyFill="1" applyBorder="1" applyAlignment="1">
      <alignment horizontal="center" vertical="center"/>
    </xf>
    <xf numFmtId="0" fontId="3" fillId="5" borderId="56"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90" xfId="0" applyFont="1" applyFill="1" applyBorder="1" applyAlignment="1">
      <alignment horizontal="center" vertical="center"/>
    </xf>
    <xf numFmtId="0" fontId="3" fillId="5" borderId="27" xfId="0" applyFont="1" applyFill="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horizontal="center" vertical="center"/>
    </xf>
    <xf numFmtId="0" fontId="3" fillId="2" borderId="63" xfId="0" applyFont="1" applyFill="1" applyBorder="1" applyAlignment="1">
      <alignment horizontal="center" vertical="center" wrapText="1"/>
    </xf>
    <xf numFmtId="0" fontId="3" fillId="2" borderId="76" xfId="0" applyFont="1" applyFill="1" applyBorder="1" applyAlignment="1">
      <alignment horizontal="center" vertical="center" wrapText="1"/>
    </xf>
    <xf numFmtId="184" fontId="0" fillId="0" borderId="67" xfId="0" applyNumberFormat="1" applyBorder="1" applyAlignment="1">
      <alignment horizontal="center" vertical="center"/>
    </xf>
    <xf numFmtId="184" fontId="0" fillId="0" borderId="76" xfId="0" applyNumberFormat="1" applyBorder="1" applyAlignment="1">
      <alignment horizontal="center" vertical="center"/>
    </xf>
    <xf numFmtId="184" fontId="0" fillId="0" borderId="58" xfId="0" applyNumberFormat="1" applyBorder="1" applyAlignment="1">
      <alignment horizontal="center" vertical="center"/>
    </xf>
    <xf numFmtId="0" fontId="3" fillId="2" borderId="5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4" xfId="0" applyFont="1" applyFill="1" applyBorder="1" applyAlignment="1">
      <alignment horizontal="center" vertical="center"/>
    </xf>
    <xf numFmtId="0" fontId="2" fillId="0" borderId="11" xfId="0" quotePrefix="1" applyFont="1" applyBorder="1" applyAlignment="1" applyProtection="1">
      <alignment horizontal="center" vertical="center"/>
      <protection locked="0"/>
    </xf>
    <xf numFmtId="0" fontId="2" fillId="0" borderId="6" xfId="0" quotePrefix="1" applyFont="1" applyBorder="1" applyAlignment="1" applyProtection="1">
      <alignment horizontal="center" vertical="center"/>
      <protection locked="0"/>
    </xf>
    <xf numFmtId="0" fontId="2" fillId="5" borderId="9" xfId="0" quotePrefix="1" applyFont="1" applyFill="1" applyBorder="1" applyAlignment="1" applyProtection="1">
      <alignment horizontal="center" vertical="center"/>
      <protection locked="0"/>
    </xf>
    <xf numFmtId="0" fontId="2" fillId="5" borderId="3" xfId="0" quotePrefix="1"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5" fillId="2" borderId="0" xfId="0" applyFont="1" applyFill="1" applyAlignment="1">
      <alignment horizontal="left" vertical="center"/>
    </xf>
    <xf numFmtId="0" fontId="5" fillId="2" borderId="23" xfId="0" applyFont="1" applyFill="1" applyBorder="1" applyAlignment="1">
      <alignment horizontal="left" vertical="center"/>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0" xfId="0" applyFont="1" applyFill="1" applyAlignment="1">
      <alignment horizontal="left" vertical="center" wrapText="1"/>
    </xf>
    <xf numFmtId="0" fontId="5" fillId="2" borderId="23" xfId="0" applyFont="1" applyFill="1" applyBorder="1" applyAlignment="1">
      <alignment horizontal="left" vertical="center" wrapText="1"/>
    </xf>
    <xf numFmtId="182" fontId="3" fillId="0" borderId="5" xfId="0" applyNumberFormat="1" applyFont="1" applyBorder="1" applyAlignment="1">
      <alignment horizontal="left" vertical="center" wrapText="1"/>
    </xf>
    <xf numFmtId="182" fontId="3" fillId="0" borderId="6" xfId="0" applyNumberFormat="1" applyFont="1" applyBorder="1" applyAlignment="1">
      <alignment horizontal="left" vertical="center" wrapText="1"/>
    </xf>
    <xf numFmtId="0" fontId="3" fillId="0" borderId="44" xfId="0" applyFont="1" applyBorder="1" applyAlignment="1">
      <alignment horizontal="center" vertical="center" wrapText="1"/>
    </xf>
    <xf numFmtId="0" fontId="3" fillId="0" borderId="12" xfId="0" applyFont="1" applyBorder="1" applyAlignment="1">
      <alignment horizontal="center" vertical="center" wrapText="1"/>
    </xf>
    <xf numFmtId="176" fontId="3" fillId="0" borderId="11" xfId="0" applyNumberFormat="1" applyFont="1" applyBorder="1" applyAlignment="1">
      <alignment horizontal="left" vertical="center" wrapText="1"/>
    </xf>
    <xf numFmtId="176" fontId="3" fillId="0" borderId="5" xfId="0" applyNumberFormat="1" applyFont="1" applyBorder="1" applyAlignment="1">
      <alignment horizontal="left" vertical="center" wrapText="1"/>
    </xf>
    <xf numFmtId="176" fontId="3" fillId="0" borderId="6" xfId="0" applyNumberFormat="1" applyFont="1" applyBorder="1" applyAlignment="1">
      <alignment horizontal="lef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0" fillId="7" borderId="0" xfId="0" applyFont="1" applyFill="1" applyAlignment="1">
      <alignment horizontal="center" vertical="center" wrapText="1"/>
    </xf>
    <xf numFmtId="0" fontId="4" fillId="0" borderId="0" xfId="0" applyFont="1" applyAlignment="1">
      <alignment horizontal="left" vertical="top"/>
    </xf>
    <xf numFmtId="0" fontId="3" fillId="0" borderId="90" xfId="0" applyFont="1" applyBorder="1" applyAlignment="1">
      <alignment horizontal="center" vertical="center"/>
    </xf>
    <xf numFmtId="0" fontId="3" fillId="0" borderId="27" xfId="0" applyFont="1" applyBorder="1" applyAlignment="1">
      <alignment horizontal="center" vertical="center"/>
    </xf>
    <xf numFmtId="181" fontId="3" fillId="0" borderId="26" xfId="0" applyNumberFormat="1" applyFont="1" applyBorder="1" applyAlignment="1">
      <alignment horizontal="left" vertical="center" wrapText="1"/>
    </xf>
    <xf numFmtId="181" fontId="3" fillId="0" borderId="35" xfId="0" applyNumberFormat="1" applyFont="1" applyBorder="1" applyAlignment="1">
      <alignment horizontal="left" vertical="center" wrapText="1"/>
    </xf>
  </cellXfs>
  <cellStyles count="3">
    <cellStyle name="標準" xfId="0" builtinId="0"/>
    <cellStyle name="標準 2" xfId="1" xr:uid="{EE438FEC-5899-43D3-AAF6-A2EF15451284}"/>
    <cellStyle name="標準 3" xfId="2" xr:uid="{FB0C41AC-0F63-49F5-98B2-2AA1226C6B01}"/>
  </cellStyles>
  <dxfs count="0"/>
  <tableStyles count="0" defaultTableStyle="TableStyleMedium2" defaultPivotStyle="PivotStyleLight16"/>
  <colors>
    <mruColors>
      <color rgb="FFFFFFFF"/>
      <color rgb="FFFFFFCC"/>
      <color rgb="FFC4DCF4"/>
      <color rgb="FFFFDDFF"/>
      <color rgb="FFFFC9FF"/>
      <color rgb="FFFD760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28575</xdr:colOff>
      <xdr:row>0</xdr:row>
      <xdr:rowOff>28577</xdr:rowOff>
    </xdr:from>
    <xdr:to>
      <xdr:col>19</xdr:col>
      <xdr:colOff>0</xdr:colOff>
      <xdr:row>7</xdr:row>
      <xdr:rowOff>44824</xdr:rowOff>
    </xdr:to>
    <xdr:sp macro="" textlink="">
      <xdr:nvSpPr>
        <xdr:cNvPr id="2" name="正方形/長方形 1">
          <a:extLst>
            <a:ext uri="{FF2B5EF4-FFF2-40B4-BE49-F238E27FC236}">
              <a16:creationId xmlns:a16="http://schemas.microsoft.com/office/drawing/2014/main" id="{4E0FF7F7-63AF-48B0-A27F-83C1C1A843CF}"/>
            </a:ext>
          </a:extLst>
        </xdr:cNvPr>
        <xdr:cNvSpPr/>
      </xdr:nvSpPr>
      <xdr:spPr bwMode="auto">
        <a:xfrm>
          <a:off x="7926481" y="28577"/>
          <a:ext cx="8021731" cy="1782294"/>
        </a:xfrm>
        <a:prstGeom prst="rect">
          <a:avLst/>
        </a:prstGeom>
        <a:solidFill>
          <a:schemeClr val="accent6">
            <a:lumMod val="20000"/>
            <a:lumOff val="80000"/>
          </a:schemeClr>
        </a:solidFill>
        <a:ln w="9525" cap="flat" cmpd="sng" algn="ctr">
          <a:solidFill>
            <a:schemeClr val="accent5"/>
          </a:solidFill>
          <a:prstDash val="solid"/>
          <a:round/>
          <a:headEnd type="none" w="med" len="med"/>
          <a:tailEnd type="none" w="med" len="med"/>
        </a:ln>
        <a:effectLst/>
      </xdr:spPr>
      <xdr:txBody>
        <a:bodyPr vertOverflow="clip" wrap="square" lIns="36000" tIns="36000" rIns="36000" bIns="36000" rtlCol="0" anchor="t" upright="1"/>
        <a:lstStyle/>
        <a:p>
          <a:pPr algn="ctr"/>
          <a:r>
            <a:rPr kumimoji="1" lang="ja-JP" altLang="en-US" sz="1100" b="1">
              <a:latin typeface="+mn-ea"/>
              <a:ea typeface="+mn-ea"/>
              <a:cs typeface="+mn-cs"/>
            </a:rPr>
            <a:t>～全般的留意事項～</a:t>
          </a:r>
          <a:endParaRPr kumimoji="1" lang="en-US" altLang="ja-JP" sz="1100" b="1">
            <a:latin typeface="+mn-ea"/>
            <a:ea typeface="+mn-ea"/>
            <a:cs typeface="+mn-cs"/>
          </a:endParaRPr>
        </a:p>
        <a:p>
          <a:r>
            <a:rPr kumimoji="1" lang="en-US" altLang="ja-JP" sz="1100" b="1">
              <a:effectLst/>
              <a:latin typeface="+mn-lt"/>
              <a:ea typeface="+mn-ea"/>
              <a:cs typeface="+mn-cs"/>
            </a:rPr>
            <a:t>【</a:t>
          </a:r>
          <a:r>
            <a:rPr kumimoji="1" lang="ja-JP" altLang="ja-JP" sz="1100" b="1">
              <a:effectLst/>
              <a:latin typeface="+mn-lt"/>
              <a:ea typeface="+mn-ea"/>
              <a:cs typeface="+mn-cs"/>
            </a:rPr>
            <a:t>固定費</a:t>
          </a:r>
          <a:r>
            <a:rPr kumimoji="1" lang="en-US" altLang="ja-JP" sz="1100" b="1">
              <a:effectLst/>
              <a:latin typeface="+mn-lt"/>
              <a:ea typeface="+mn-ea"/>
              <a:cs typeface="+mn-cs"/>
            </a:rPr>
            <a:t>】</a:t>
          </a:r>
          <a:endParaRPr lang="ja-JP" altLang="ja-JP">
            <a:effectLst/>
          </a:endParaRPr>
        </a:p>
        <a:p>
          <a:r>
            <a:rPr kumimoji="1" lang="en-US" altLang="ja-JP" sz="1100" b="0">
              <a:effectLst/>
              <a:latin typeface="+mn-lt"/>
              <a:ea typeface="+mn-ea"/>
              <a:cs typeface="+mn-cs"/>
            </a:rPr>
            <a:t>①</a:t>
          </a:r>
          <a:r>
            <a:rPr kumimoji="1" lang="ja-JP" altLang="ja-JP" sz="1100" b="0">
              <a:effectLst/>
              <a:latin typeface="+mn-lt"/>
              <a:ea typeface="+mn-ea"/>
              <a:cs typeface="+mn-cs"/>
            </a:rPr>
            <a:t>請求方法は、契約締結時に一括、期間延長の際は覚書き締結時に延長分を一括請求する。</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変動費</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①</a:t>
          </a:r>
          <a:r>
            <a:rPr kumimoji="1" lang="ja-JP" altLang="ja-JP" sz="1100" b="0" u="sng">
              <a:effectLst/>
              <a:latin typeface="+mn-lt"/>
              <a:ea typeface="+mn-ea"/>
              <a:cs typeface="+mn-cs"/>
            </a:rPr>
            <a:t>出来高払い（</a:t>
          </a:r>
          <a:r>
            <a:rPr kumimoji="1" lang="en-US" altLang="ja-JP" sz="1100" b="0" u="sng">
              <a:effectLst/>
              <a:latin typeface="+mn-lt"/>
              <a:ea typeface="+mn-ea"/>
              <a:cs typeface="+mn-cs"/>
            </a:rPr>
            <a:t>Visit</a:t>
          </a:r>
          <a:r>
            <a:rPr kumimoji="1" lang="ja-JP" altLang="ja-JP" sz="1100" b="0" u="sng">
              <a:effectLst/>
              <a:latin typeface="+mn-lt"/>
              <a:ea typeface="+mn-ea"/>
              <a:cs typeface="+mn-cs"/>
            </a:rPr>
            <a:t>実績払い）を推奨</a:t>
          </a:r>
          <a:r>
            <a:rPr kumimoji="1" lang="ja-JP" altLang="ja-JP" sz="1100">
              <a:effectLst/>
              <a:latin typeface="+mn-lt"/>
              <a:ea typeface="+mn-ea"/>
              <a:cs typeface="+mn-cs"/>
            </a:rPr>
            <a:t>しています。そのため、治験等経費算出表</a:t>
          </a:r>
          <a:r>
            <a:rPr kumimoji="1" lang="en-US" altLang="ja-JP" sz="1100">
              <a:effectLst/>
              <a:latin typeface="+mn-lt"/>
              <a:ea typeface="+mn-ea"/>
              <a:cs typeface="+mn-cs"/>
            </a:rPr>
            <a:t>②</a:t>
          </a:r>
          <a:r>
            <a:rPr kumimoji="1" lang="ja-JP" altLang="ja-JP" sz="1100">
              <a:effectLst/>
              <a:latin typeface="+mn-lt"/>
              <a:ea typeface="+mn-ea"/>
              <a:cs typeface="+mn-cs"/>
            </a:rPr>
            <a:t>の表示は、出来高払いを想定して表示しています。</a:t>
          </a:r>
          <a:endParaRPr lang="ja-JP" altLang="ja-JP">
            <a:effectLst/>
          </a:endParaRPr>
        </a:p>
        <a:p>
          <a:r>
            <a:rPr kumimoji="1" lang="ja-JP" altLang="ja-JP" sz="1100">
              <a:effectLst/>
              <a:latin typeface="+mn-lt"/>
              <a:ea typeface="+mn-ea"/>
              <a:cs typeface="+mn-cs"/>
            </a:rPr>
            <a:t>ただし、単回投与試験や短期試験の場合はその限りではありません</a:t>
          </a:r>
          <a:endParaRPr kumimoji="1" lang="en-US" altLang="ja-JP" sz="1100">
            <a:solidFill>
              <a:schemeClr val="tx1"/>
            </a:solidFill>
            <a:latin typeface="+mn-ea"/>
            <a:ea typeface="+mn-ea"/>
            <a:cs typeface="+mn-cs"/>
          </a:endParaRPr>
        </a:p>
        <a:p>
          <a:endParaRPr kumimoji="1" lang="en-US" altLang="ja-JP" sz="1100">
            <a:solidFill>
              <a:schemeClr val="tx1"/>
            </a:solidFill>
            <a:latin typeface="+mn-ea"/>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nw" id="{802A25B1-E9C1-42D6-9799-7E0F7920CB48}" userId="nw" providerId="None"/>
  <person displayName="nagafuchi" id="{33A80EB1-A376-4365-BF02-83857091D7C8}" userId="nagafuchi"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Z104" dT="2025-02-12T06:17:16.88" personId="{33A80EB1-A376-4365-BF02-83857091D7C8}" id="{1C8F5D4D-7B5A-4719-BD62-9A9B4E2D2FDC}">
    <text>・誤記訂正：直瀬→直接
・フォント変更</text>
  </threadedComment>
  <threadedComment ref="M109" dT="2024-11-11T04:25:00.53" personId="{802A25B1-E9C1-42D6-9799-7E0F7920CB48}" id="{D7523BDF-2746-421D-BDCB-3A6FA5436946}">
    <text>実施回数は1回。国際共同治験は1.5倍。</text>
  </threadedComment>
  <threadedComment ref="N109" dT="2024-11-11T04:27:38.39" personId="{802A25B1-E9C1-42D6-9799-7E0F7920CB48}" id="{F7B64451-8E26-49AA-9B73-D3A7FA8B51E9}">
    <text>実施回数は1回。国際共同治験は1.5倍。</text>
  </threadedComment>
  <threadedComment ref="R109" dT="2024-11-11T04:27:38.39" personId="{802A25B1-E9C1-42D6-9799-7E0F7920CB48}" id="{CCB43969-A9DB-42AC-BB7A-B2601ACD63F5}">
    <text>実施回数は1回。国際共同治験は1.5倍。</text>
  </threadedComment>
  <threadedComment ref="M115" dT="2024-11-11T04:47:16.85" personId="{802A25B1-E9C1-42D6-9799-7E0F7920CB48}" id="{31EBB105-24E4-417A-867B-36D4D64E886D}">
    <text>医師のアカウント係数。</text>
  </threadedComment>
  <threadedComment ref="N115" dT="2024-11-11T04:47:32.61" personId="{802A25B1-E9C1-42D6-9799-7E0F7920CB48}" id="{7B757C69-A262-4402-A80A-E3C5260AED80}">
    <text>CRCのアカウント係数。</text>
  </threadedComment>
  <threadedComment ref="O115" dT="2024-11-11T04:48:15.58" personId="{802A25B1-E9C1-42D6-9799-7E0F7920CB48}" id="{E743B98C-E186-446C-81F0-D52B5FD2623F}">
    <text>コメディカルのアカウント係数。</text>
  </threadedComment>
  <threadedComment ref="N116" dT="2024-11-11T04:47:32.61" personId="{802A25B1-E9C1-42D6-9799-7E0F7920CB48}" id="{244AE8A8-F651-4088-A054-3EE4FB3598D0}">
    <text>「セットアップ係数」×「1年に1回」</text>
  </threadedComment>
  <threadedComment ref="M117" dT="2024-11-11T06:10:29.87" personId="{802A25B1-E9C1-42D6-9799-7E0F7920CB48}" id="{4AB3B684-2A3D-426C-B9BB-FB2E808BFAD7}">
    <text>医師は3名。実施回数は1回。国際共同治験は1.5倍。</text>
  </threadedComment>
  <threadedComment ref="N117" dT="2024-11-11T06:10:50.82" personId="{802A25B1-E9C1-42D6-9799-7E0F7920CB48}" id="{B5BFF1BD-9222-4674-A6D5-453F7049EE0E}">
    <text>CRCは3名。実施回数は1回。国際共同治験は1.5倍。</text>
  </threadedComment>
  <threadedComment ref="O117" dT="2024-11-11T06:11:19.39" personId="{802A25B1-E9C1-42D6-9799-7E0F7920CB48}" id="{AB8E07A4-E289-48F5-9DFE-9298EE54EDC5}">
    <text>薬剤師は2名。実施回数は1回。国際共同治験は1.5倍。</text>
  </threadedComment>
  <threadedComment ref="Q117" dT="2024-11-11T06:11:42.89" personId="{802A25B1-E9C1-42D6-9799-7E0F7920CB48}" id="{2FEF43A6-96B3-4B50-B6BA-214701AB9E7A}">
    <text>検査技師は2名。実施回数は1回。国際共同治験は1.5倍。</text>
  </threadedComment>
  <threadedComment ref="O123" dT="2025-02-18T10:03:31.64" personId="{802A25B1-E9C1-42D6-9799-7E0F7920CB48}" id="{728D4F17-F27B-43B2-B0DB-9391352C9ED8}">
    <text>受領人数(2)×治験薬提供の有無(0or1)×治験薬の温度管理方法の種類数×特殊管理の有無または機器・再生医療等製品(1or2)</text>
  </threadedComment>
  <threadedComment ref="N124" dT="2024-11-12T07:49:16.20" personId="{802A25B1-E9C1-42D6-9799-7E0F7920CB48}" id="{26D82E84-2B59-4AA6-AFB4-28AFD5563F5F}">
    <text>契約期間中1年に1回発生することを想定する。
契約期間を12で割った数値で小数点以下は切り捨てとする。</text>
  </threadedComment>
  <threadedComment ref="R124" dT="2024-11-12T07:49:16.20" personId="{802A25B1-E9C1-42D6-9799-7E0F7920CB48}" id="{3BCC8995-94F2-4FFF-A9A8-E4C8404A6F01}">
    <text>契約期間中1年に1回発生することを想定する。
契約期間を12で割った数値で小数点以下は切り捨てとする。</text>
  </threadedComment>
  <threadedComment ref="M125" dT="2024-11-12T08:55:37.08" personId="{802A25B1-E9C1-42D6-9799-7E0F7920CB48}" id="{18228A23-7CC0-453F-941F-D8BA195B500F}">
    <text>契約期間中3ヵ月に1回発生することを想定する・契約期間を3で割った数値で小数点以下は切り捨てとする。</text>
  </threadedComment>
  <threadedComment ref="N125" dT="2024-11-12T07:49:16.20" personId="{802A25B1-E9C1-42D6-9799-7E0F7920CB48}" id="{47760254-24E5-4585-8494-99348A04CD71}">
    <text>契約期間中1年に1回発生することを想定する。
契約期間を12で割った数値で小数点以下は切り捨てとする。</text>
  </threadedComment>
  <threadedComment ref="R125" dT="2024-11-12T07:49:16.20" personId="{802A25B1-E9C1-42D6-9799-7E0F7920CB48}" id="{377B9EB8-0982-4D61-AADE-A71260B09599}">
    <text>契約期間中1年に1回発生することを想定する。
契約期間を12で割った数値で小数点以下は切り捨てとする。</text>
  </threadedComment>
  <threadedComment ref="M126" dT="2024-11-12T08:55:37.08" personId="{802A25B1-E9C1-42D6-9799-7E0F7920CB48}" id="{8D776AA6-AAA8-44E2-83D8-9F010395C3B6}">
    <text>契約期間中1年に1回発生することを想定する。
契約期間を12で割った数値で小数点以下は切り捨てとする。</text>
  </threadedComment>
  <threadedComment ref="N126" dT="2024-11-12T08:55:37.08" personId="{802A25B1-E9C1-42D6-9799-7E0F7920CB48}" id="{D031E3E5-E352-49D5-8828-E3214DFC8221}">
    <text>契約期間中1年に1回発生することを想定する・契約期間を12で割った数値で小数点以下は切り捨てとする。</text>
  </threadedComment>
  <threadedComment ref="R126" dT="2024-11-12T08:55:37.08" personId="{802A25B1-E9C1-42D6-9799-7E0F7920CB48}" id="{E9FD2AF9-5D75-42DE-A5F8-1AA1A6E06FAA}">
    <text>契約期間中1年に1回発生することを想定する・契約期間を12で割った数値で小数点以下は切り捨てとする。</text>
  </threadedComment>
  <threadedComment ref="M127" dT="2024-11-12T09:13:59.88" personId="{802A25B1-E9C1-42D6-9799-7E0F7920CB48}" id="{7D795115-4BFA-4DCC-9C75-E9C7C904DE9E}">
    <text xml:space="preserve">実施回数（契約月数-1）×係数。
小数点以下は切り捨てとする。
</text>
  </threadedComment>
  <threadedComment ref="N127" dT="2024-11-12T09:24:06.55" personId="{802A25B1-E9C1-42D6-9799-7E0F7920CB48}" id="{9B3CDA67-0894-43CA-8B21-5EA4CD9A66B1}">
    <text>実施回数（契約月数-1）×係数。
小数点以下は切り捨てとする。</text>
  </threadedComment>
  <threadedComment ref="R127" dT="2024-11-12T09:24:15.92" personId="{802A25B1-E9C1-42D6-9799-7E0F7920CB48}" id="{362B558C-FC3F-43B3-A0CB-1E3451DF0DC1}">
    <text>実施回数（契約月数-1）×係数。
小数点以下は切り捨てとする。</text>
  </threadedComment>
  <threadedComment ref="M128" dT="2024-11-12T09:19:36.22" personId="{802A25B1-E9C1-42D6-9799-7E0F7920CB48}" id="{E4421701-FCBF-42BC-B59B-57831EBDF24D}">
    <text>契約期間が1年を超える場合、7中1年に1回発生することを想定する。
契約期間を12で割った数値で小数点以下は切り捨てとする。</text>
  </threadedComment>
  <threadedComment ref="N128" dT="2024-11-12T09:19:45.81" personId="{802A25B1-E9C1-42D6-9799-7E0F7920CB48}" id="{F6EDE286-9B35-4CB3-B225-B97AAA7E9822}">
    <text>契約期間が1年を超える場合、7中1年に1回発生することを想定する。
契約期間を12で割った数値で小数点以下は切り捨てとする。</text>
  </threadedComment>
  <threadedComment ref="R128" dT="2024-11-12T09:20:03.76" personId="{802A25B1-E9C1-42D6-9799-7E0F7920CB48}" id="{615E3BB0-526A-4BAB-9103-DD421AB06149}">
    <text>契約期間が1年を超える場合、7中1年に1回発生することを想定する。
契約期間を12で割った数値で小数点以下は切り捨てとする。</text>
  </threadedComment>
  <threadedComment ref="O129" dT="2025-02-18T10:04:12.78" personId="{802A25B1-E9C1-42D6-9799-7E0F7920CB48}" id="{10F476A1-98E0-4856-85A1-03EFB2C4A3FB}">
    <text>「契約月数-1」×治験薬提供の有無(0or1)×治験薬の温度管理方法の種類数×特殊管理の有無または治験依頼者へ温度管理記録必須の有無(1or2)</text>
  </threadedComment>
  <threadedComment ref="O130" dT="2024-11-12T09:44:04.07" personId="{802A25B1-E9C1-42D6-9799-7E0F7920CB48}" id="{530C09FF-8614-41BA-8583-7497B7A1DAE5}">
    <text>受領確認人数は2人とする。
実施回数は、契約期間が12カ月以下の場合、「0回」、契約期間が13カ月以上の場合、契約期間を12で割った数値から初回分（1）を引いた回数とする。（小数点以下は繰り上げ）。</text>
  </threadedComment>
  <threadedComment ref="Q131" dT="2024-11-12T09:48:00.44" personId="{802A25B1-E9C1-42D6-9799-7E0F7920CB48}" id="{A95E54B9-3EC9-4D91-B903-949F189E0B8C}">
    <text>実施回数は「契約月数-1」とする。</text>
  </threadedComment>
  <threadedComment ref="R132" dT="2024-11-12T09:55:08.88" personId="{802A25B1-E9C1-42D6-9799-7E0F7920CB48}" id="{23C87C97-041C-402E-BF0C-FB6CE20F70AB}">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R133" dT="2024-11-12T09:58:26.15" personId="{802A25B1-E9C1-42D6-9799-7E0F7920CB48}" id="{A6701341-8A5C-43C7-B208-37F049D2052D}">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R134" dT="2024-11-12T10:01:47.76" personId="{802A25B1-E9C1-42D6-9799-7E0F7920CB48}" id="{B5371C0E-4061-4D68-A947-94629141FDB7}">
    <text>「契約期間÷6」。
小数点以下は切り捨て。</text>
  </threadedComment>
  <threadedComment ref="O135" dT="2025-02-18T10:05:05.68" personId="{802A25B1-E9C1-42D6-9799-7E0F7920CB48}" id="{44A0BD2F-7DEC-4439-8EE0-8AC8A322D2E3}">
    <text>実施回数(1)×治験薬提供の有無(0or1)×治験薬の温度管理方法の種類数×特殊管理の有無または機器・再生医療等製品(1or2)</text>
  </threadedComment>
  <threadedComment ref="M140" dT="2024-11-16T01:49:16.70" personId="{802A25B1-E9C1-42D6-9799-7E0F7920CB48}" id="{07D2AC9A-1A0C-445F-968B-D0BF122298B1}">
    <text>実施回数は1回。被験者選出項目20以上の場合、又は代諾者が必要な場合、2倍とする。</text>
  </threadedComment>
  <threadedComment ref="N140" dT="2024-11-16T01:49:16.70" personId="{802A25B1-E9C1-42D6-9799-7E0F7920CB48}" id="{223D707B-E382-4A5D-B329-9784C9FD25D7}">
    <text>実施回数は1回。被験者選出項目20以上の場合、又は代諾者が必要な場合、2倍とする。</text>
  </threadedComment>
  <threadedComment ref="M144" dT="2024-11-16T02:19:11.40" personId="{802A25B1-E9C1-42D6-9799-7E0F7920CB48}" id="{885A143C-437C-4FC7-B22F-A18256763FFA}">
    <text>実施回数は「規定Visit数-1」</text>
  </threadedComment>
  <threadedComment ref="M145" dT="2024-11-16T02:26:58.65" personId="{802A25B1-E9C1-42D6-9799-7E0F7920CB48}" id="{3AD3C97D-D3AE-4199-BAEB-5B69E9AEC424}">
    <text>実施回数</text>
  </threadedComment>
  <threadedComment ref="N145" dT="2024-11-16T02:27:19.88" personId="{802A25B1-E9C1-42D6-9799-7E0F7920CB48}" id="{AFB40E05-643C-4F06-86D2-4D03A098F8B3}">
    <text>実施回数</text>
  </threadedComment>
  <threadedComment ref="N146" dT="2024-11-16T02:41:32.68" personId="{802A25B1-E9C1-42D6-9799-7E0F7920CB48}" id="{656E1AF9-E14E-44CD-8789-FFB6B00BD156}">
    <text>実施回数×被験者年齢（被験者の最低年齢が2歳未満の場合は2倍、2～5歳の場合は1.5倍、6～11歳の場合は1.2倍）</text>
  </threadedComment>
  <threadedComment ref="P146" dT="2024-11-16T02:41:32.68" personId="{802A25B1-E9C1-42D6-9799-7E0F7920CB48}" id="{A409804C-8538-4D5F-8D6F-DB699B5E470A}">
    <text>実施回数×被験者年齢（被験者の最低年齢が2歳未満の場合は2倍、2～5歳の場合は1.5倍、6～11歳の場合は1.2倍）</text>
  </threadedComment>
  <threadedComment ref="N147" dT="2024-11-16T02:41:32.68" personId="{802A25B1-E9C1-42D6-9799-7E0F7920CB48}" id="{15CCF8E3-5EA9-4304-BB79-A024932B6705}">
    <text>実施回数×被験者年齢（被験者の最低年齢が2歳未満の場合は2倍、2～5歳の場合は1.5倍、6～11歳の場合は1.2倍）</text>
  </threadedComment>
  <threadedComment ref="P147" dT="2024-11-16T02:41:32.68" personId="{802A25B1-E9C1-42D6-9799-7E0F7920CB48}" id="{12D5DEDE-8C79-4987-A1CC-20C83D4BDB7E}">
    <text>実施回数×被験者年齢（被験者の最低年齢が2歳未満の場合は2倍、2～5歳の場合は1.5倍、6～11歳の場合は1.2倍）</text>
  </threadedComment>
  <threadedComment ref="M149" dT="2024-11-16T02:41:32.68" personId="{802A25B1-E9C1-42D6-9799-7E0F7920CB48}" id="{367476DD-A716-4AEE-8D98-768E23AA1F8D}">
    <text>実施回数×被験者年齢（被験者の最低年齢が2歳未満の場合は2倍、2～5歳の場合は1.5倍、6～11歳の場合は1.2倍）</text>
  </threadedComment>
  <threadedComment ref="N149" dT="2024-11-16T02:41:32.68" personId="{802A25B1-E9C1-42D6-9799-7E0F7920CB48}" id="{F0E9F67C-F4D3-4B5C-84E6-DBAFAD4542AA}">
    <text>実施回数×被験者年齢（被験者の最低年齢が2歳未満の場合は2倍、2～5歳の場合は1.5倍、6～11歳の場合は1.2倍）</text>
  </threadedComment>
  <threadedComment ref="Q149" dT="2024-11-16T02:41:32.68" personId="{802A25B1-E9C1-42D6-9799-7E0F7920CB48}" id="{A3B09CEA-46CA-46EA-899B-ECA9DF8C816F}">
    <text>実施回数×被験者年齢（被験者の最低年齢が2歳未満の場合は2倍、2～5歳の場合は1.5倍、6～11歳の場合は1.2倍）</text>
  </threadedComment>
  <threadedComment ref="M150" dT="2024-11-16T02:27:19.88" personId="{802A25B1-E9C1-42D6-9799-7E0F7920CB48}" id="{82C5D55E-AD88-4D19-87AA-5D5FD142F32C}">
    <text>実施回数</text>
  </threadedComment>
  <threadedComment ref="N150" dT="2024-11-16T02:27:19.88" personId="{802A25B1-E9C1-42D6-9799-7E0F7920CB48}" id="{29B8FB32-62C6-4D6F-AC35-8BBE92CBAA41}">
    <text>実施回数</text>
  </threadedComment>
  <threadedComment ref="Q150" dT="2024-11-16T02:27:19.88" personId="{802A25B1-E9C1-42D6-9799-7E0F7920CB48}" id="{1B47EBF9-1FD0-4033-B3A6-F1083C0FE69C}">
    <text>実施回数</text>
  </threadedComment>
  <threadedComment ref="N151" dT="2024-11-16T02:27:19.88" personId="{802A25B1-E9C1-42D6-9799-7E0F7920CB48}" id="{C854A0ED-0050-4A73-BB6D-A175C6C5E21C}">
    <text>実施回数</text>
  </threadedComment>
  <threadedComment ref="Q151" dT="2024-11-16T02:27:19.88" personId="{802A25B1-E9C1-42D6-9799-7E0F7920CB48}" id="{A1474F10-CFA5-4A7A-AFEE-DB18CB7DF2C8}">
    <text>実施回数</text>
  </threadedComment>
  <threadedComment ref="M152" dT="2024-11-16T02:27:19.88" personId="{802A25B1-E9C1-42D6-9799-7E0F7920CB48}" id="{41A9A66F-A585-4813-A782-23F1928C6FA0}">
    <text>実施回数</text>
  </threadedComment>
  <threadedComment ref="M153" dT="2024-11-16T03:14:48.21" personId="{802A25B1-E9C1-42D6-9799-7E0F7920CB48}" id="{F812D978-A64C-4298-8CEC-5AC85A8402DC}">
    <text>実施回数＝規定Visit数</text>
  </threadedComment>
  <threadedComment ref="N153" dT="2024-11-16T03:14:53.10" personId="{802A25B1-E9C1-42D6-9799-7E0F7920CB48}" id="{802C868B-F602-4CD0-AFF0-44785BCCE817}">
    <text>実施回数＝規定Visit数</text>
  </threadedComment>
  <threadedComment ref="N154" dT="2024-11-16T03:53:43.07" personId="{802A25B1-E9C1-42D6-9799-7E0F7920CB48}" id="{76A69F11-33EB-4938-B895-7EA3D8D61CAB}">
    <text>実施回数×外来・入院区分（入院の場合は1.2倍）×被験者年齢（被験者の最低年齢が2歳未満の場合は2倍、2～5歳の場合は1.5倍、6～11歳の場合は1.2倍）×投与経路（内用・外用以外は1.2倍）</text>
  </threadedComment>
  <threadedComment ref="P154" dT="2024-11-16T03:53:43.07" personId="{802A25B1-E9C1-42D6-9799-7E0F7920CB48}" id="{6F6305EC-1A18-4D49-B331-567DCB025728}">
    <text>実施回数×外来・入院区分（入院の場合は1.2倍）×被験者年齢（被験者の最低年齢が2歳未満の場合は2倍、2～5歳の場合は1.5倍、6～11歳の場合は1.2倍）×投与経路（内用・外用以外は1.2倍）</text>
  </threadedComment>
  <threadedComment ref="M155" dT="2025-02-18T10:05:57.46" personId="{802A25B1-E9C1-42D6-9799-7E0F7920CB48}" id="{EC864E8A-73C8-4229-8850-FF2C0F73EAD0}">
    <text>実施回数は4Visit目実施以降は3Visitに1回とする。</text>
  </threadedComment>
  <threadedComment ref="N155" dT="2025-02-18T10:06:16.54" personId="{802A25B1-E9C1-42D6-9799-7E0F7920CB48}" id="{B0A3C9FE-45CC-46C2-9FAD-CB8CBA0D6127}">
    <text>実施回数は4Visit目実施以降は2Visitに1回とする。</text>
  </threadedComment>
  <threadedComment ref="N156" dT="2024-11-16T04:00:28.64" personId="{802A25B1-E9C1-42D6-9799-7E0F7920CB48}" id="{D2554F72-2E9A-4712-A2DD-3BDC236E4C4B}">
    <text>実施回数</text>
  </threadedComment>
  <threadedComment ref="O156" dT="2024-11-16T04:00:28.64" personId="{802A25B1-E9C1-42D6-9799-7E0F7920CB48}" id="{D9B1D501-D921-401E-9F1D-70A5D5C22C3C}">
    <text>実施回数</text>
  </threadedComment>
  <threadedComment ref="P156" dT="2024-11-16T04:00:28.64" personId="{802A25B1-E9C1-42D6-9799-7E0F7920CB48}" id="{01F78077-DF64-4471-A482-E52106E94895}">
    <text>実施回数</text>
  </threadedComment>
  <threadedComment ref="Q156" dT="2024-11-16T04:00:28.64" personId="{802A25B1-E9C1-42D6-9799-7E0F7920CB48}" id="{1FA3F182-8A52-4E07-9FEA-891BA651E965}">
    <text>実施回数</text>
  </threadedComment>
  <threadedComment ref="M160" dT="2024-11-17T01:00:24.85" personId="{802A25B1-E9C1-42D6-9799-7E0F7920CB48}" id="{0D5CB3F0-90E3-4D94-BCC9-0A2D87BC71DA}">
    <text>実施人数は 2名。
治験薬投与の術中または救急・集中治療下、髄注等の実施を実施する場合に適用とする。</text>
  </threadedComment>
  <threadedComment ref="N160" dT="2024-11-17T01:00:45.03" personId="{802A25B1-E9C1-42D6-9799-7E0F7920CB48}" id="{167322E2-18A1-4032-A886-12DBCDC548EF}">
    <text>実施人数は 2名。
治験薬投与の術中または救急・集中治療下、髄注等の実施を実施する場合に適用とする。</text>
  </threadedComment>
  <threadedComment ref="P160" dT="2024-11-17T01:00:54.55" personId="{802A25B1-E9C1-42D6-9799-7E0F7920CB48}" id="{8743554E-8935-4F83-B05A-BB852E799C02}">
    <text>実施人数は 2名。
治験薬投与の術中または救急・集中治療下、髄注等の実施を実施する場合に適用とする。</text>
  </threadedComment>
  <threadedComment ref="M161" dT="2024-11-17T01:04:29.19" personId="{802A25B1-E9C1-42D6-9799-7E0F7920CB48}" id="{D65ACD06-0281-466F-AFD1-05B0F28A4CAF}">
    <text>初回投与から観察終了までの期間等をもとに、実施回数は以下とする。
1：26週未満　　2：26週以上53週未満　　4：53週以上105週未満　　6：105週以上</text>
  </threadedComment>
  <threadedComment ref="N161" dT="2024-11-17T01:04:29.19" personId="{802A25B1-E9C1-42D6-9799-7E0F7920CB48}" id="{48FD2DED-C94A-441C-8946-91417CA7AB1A}">
    <text>初回投与から観察終了までの期間等をもとに、実施回数は以下とする。
1：26週未満　　2：26週以上53週未満　　4：53週以上105週未満　　6：105週以上</text>
  </threadedComment>
  <threadedComment ref="G162" dT="2024-11-17T01:23:33.26" personId="{802A25B1-E9C1-42D6-9799-7E0F7920CB48}" id="{B0B686D2-0210-420B-8BAD-08A6FC2F3CE9}">
    <text>H82とリンク</text>
  </threadedComment>
  <threadedComment ref="H162" dT="2024-11-17T01:23:43.71" personId="{802A25B1-E9C1-42D6-9799-7E0F7920CB48}" id="{1F4FA9B9-AD57-4D31-9FB9-AD3CE50D280D}">
    <text>H83とリンク</text>
  </threadedComment>
  <threadedComment ref="K162" dT="2024-11-17T01:23:56.01" personId="{802A25B1-E9C1-42D6-9799-7E0F7920CB48}" id="{3A2B34C7-C863-4B96-956C-800FF15618A2}">
    <text>H84とリンク</text>
  </threadedComment>
  <threadedComment ref="G163" dT="2024-11-17T01:24:24.68" personId="{802A25B1-E9C1-42D6-9799-7E0F7920CB48}" id="{BE516175-ECB8-48D2-8C82-6B9E28217597}">
    <text>H87とリンク</text>
  </threadedComment>
  <threadedComment ref="H163" dT="2024-11-17T01:24:34.71" personId="{802A25B1-E9C1-42D6-9799-7E0F7920CB48}" id="{A5ECCDCF-7C07-45CE-A4AA-360F4FE0B9CD}">
    <text>H88とリンク</text>
  </threadedComment>
  <threadedComment ref="K163" dT="2024-11-17T01:24:47.69" personId="{802A25B1-E9C1-42D6-9799-7E0F7920CB48}" id="{7C55E9D4-936A-4534-AB8C-9EE265E9740B}">
    <text>H89とリンク</text>
  </threadedComment>
  <threadedComment ref="G164" dT="2024-11-17T01:25:38.07" personId="{802A25B1-E9C1-42D6-9799-7E0F7920CB48}" id="{AAED6D36-80F3-4275-A205-E266C2AFB2FE}">
    <text>H92とリンク</text>
  </threadedComment>
  <threadedComment ref="H164" dT="2024-11-17T01:25:47.79" personId="{802A25B1-E9C1-42D6-9799-7E0F7920CB48}" id="{A2E107A3-2913-4D04-B041-5A4BC5C979C0}">
    <text>H93とリンク</text>
  </threadedComment>
  <threadedComment ref="K164" dT="2024-11-17T01:26:01.13" personId="{802A25B1-E9C1-42D6-9799-7E0F7920CB48}" id="{F967685B-09E9-4C2A-9CE5-8F2A5402723B}">
    <text>H94とリンク</text>
  </threadedComment>
  <threadedComment ref="O165" dT="2024-11-17T01:35:42.86" personId="{802A25B1-E9C1-42D6-9799-7E0F7920CB48}" id="{5B4FDC08-1522-4425-BC48-C9C0D37ADDC8}">
    <text>払出回数×対象者数(2)×院内調製の係数（1：院内調製なし　1.5：溶解・希釈・懸濁調製、又は粉砕・分包化　2：特殊調製）</text>
  </threadedComment>
  <threadedComment ref="O166" dT="2024-11-17T01:37:39.78" personId="{802A25B1-E9C1-42D6-9799-7E0F7920CB48}" id="{D89A26DA-1BCE-4547-B521-6D8CDE914BE3}">
    <text>払出回数</text>
  </threadedComment>
  <threadedComment ref="I167" dT="2025-02-14T11:03:00.81" personId="{802A25B1-E9C1-42D6-9799-7E0F7920CB48}" id="{6331A9FD-6067-41A3-9EE7-F060AD572577}">
    <text>本計算シートではコメディカルとして、技師等のセルにて計算しています。そのためブランク表示となります。</text>
  </threadedComment>
  <threadedComment ref="J167" dT="2025-02-14T11:04:26.37" personId="{802A25B1-E9C1-42D6-9799-7E0F7920CB48}" id="{96F8F065-F32D-446F-B13C-D261AE712862}">
    <text>本計算シートではコメディカルとして、技師等のセルにて計算しています。そのためブランク表示となります。</text>
  </threadedComment>
  <threadedComment ref="M167" dT="2024-11-17T01:41:35.79" personId="{802A25B1-E9C1-42D6-9799-7E0F7920CB48}" id="{0D691632-EB84-4F7B-A650-C5502123DB82}">
    <text>実施回数</text>
  </threadedComment>
  <threadedComment ref="N167" dT="2024-11-17T01:41:51.14" personId="{802A25B1-E9C1-42D6-9799-7E0F7920CB48}" id="{52EE3668-AFF5-433F-81C2-3681170B794D}">
    <text>実施回数</text>
  </threadedComment>
  <threadedComment ref="Q167" dT="2024-11-17T01:42:00.85" personId="{802A25B1-E9C1-42D6-9799-7E0F7920CB48}" id="{D27B2C4D-4010-45BB-BCDC-23CD516BC0D9}">
    <text>実施回数</text>
  </threadedComment>
  <threadedComment ref="M168" dT="2024-11-17T01:44:11.82" personId="{802A25B1-E9C1-42D6-9799-7E0F7920CB48}" id="{0C495896-73A9-43B1-9AF9-69CAFEC7245E}">
    <text>実施回数＝規定Visit数</text>
  </threadedComment>
  <threadedComment ref="N168" dT="2024-11-17T01:44:17.26" personId="{802A25B1-E9C1-42D6-9799-7E0F7920CB48}" id="{6EDA12FF-0303-48E9-BD3A-EC471C39319D}">
    <text>実施回数＝規定Visit数</text>
  </threadedComment>
  <threadedComment ref="M169" dT="2025-02-15T04:10:18.25" personId="{802A25B1-E9C1-42D6-9799-7E0F7920CB48}" id="{EE974248-036A-4753-ACD2-B87D9E71C4E1}">
    <text>実施回数は4Visit目実施以降は3Visitに1回とする。</text>
  </threadedComment>
  <threadedComment ref="N169" dT="2025-02-15T04:10:45.63" personId="{802A25B1-E9C1-42D6-9799-7E0F7920CB48}" id="{AFF9D648-4C9B-4E0A-9334-69A966E8EDBC}">
    <text>実施回数は4Visit目実施以降は2Visitに1回とする。</text>
  </threadedComment>
  <threadedComment ref="M170" dT="2024-11-17T01:04:29.19" personId="{802A25B1-E9C1-42D6-9799-7E0F7920CB48}" id="{0A919720-6C70-4108-96BF-2A07AF24DFD5}">
    <text>初回投与から観察終了までの期間等をもとに、実施回数は以下とする。
1：26週未満　　2：26週以上53週未満　　4：53週以上105週未満　　6：105週以上</text>
  </threadedComment>
  <threadedComment ref="N170" dT="2024-11-17T01:04:29.19" personId="{802A25B1-E9C1-42D6-9799-7E0F7920CB48}" id="{4492756E-2960-41EA-A9E5-7108647072A7}">
    <text>初回投与から観察終了までの期間等をもとに、実施回数は以下とする。
1：26週未満　　2：26週以上53週未満　　4：53週以上105週未満　　6：105週以上</text>
  </threadedComment>
  <threadedComment ref="M172" dT="2024-11-17T01:04:29.19" personId="{802A25B1-E9C1-42D6-9799-7E0F7920CB48}" id="{360A49BF-7885-45FC-B8ED-04CC086FED54}">
    <text>初回投与から観察終了までの期間等をもとに、実施回数は以下とする。
1：26週未満　　2：26週以上53週未満　　4：53週以上105週未満　　6：105週以上</text>
  </threadedComment>
  <threadedComment ref="N172" dT="2024-11-17T01:04:29.19" personId="{802A25B1-E9C1-42D6-9799-7E0F7920CB48}" id="{F673538E-3877-4498-BCE0-5F245EBFAA1A}">
    <text>初回投与から観察終了までの期間等をもとに、実施回数は以下とする。
1：26週未満　　2：26週以上53週未満　　4：53週以上105週未満　　6：105週以上</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5450-C910-4784-B5D5-7C9E2C737D1A}">
  <sheetPr>
    <tabColor theme="7" tint="0.79998168889431442"/>
  </sheetPr>
  <dimension ref="A1:Z37"/>
  <sheetViews>
    <sheetView view="pageBreakPreview" topLeftCell="A28" zoomScale="85" zoomScaleNormal="85" zoomScaleSheetLayoutView="85" workbookViewId="0">
      <selection activeCell="H25" sqref="H25"/>
    </sheetView>
  </sheetViews>
  <sheetFormatPr defaultRowHeight="18" x14ac:dyDescent="0.45"/>
  <cols>
    <col min="1" max="1" width="1.59765625" style="1" customWidth="1"/>
    <col min="2" max="2" width="7" customWidth="1"/>
    <col min="3" max="3" width="15.8984375" customWidth="1"/>
    <col min="4" max="4" width="8.59765625" customWidth="1"/>
    <col min="5" max="5" width="11" customWidth="1"/>
    <col min="6" max="6" width="76.59765625" customWidth="1"/>
    <col min="7" max="7" width="8.3984375" customWidth="1"/>
    <col min="8" max="8" width="6.09765625" customWidth="1"/>
    <col min="9" max="9" width="0.5" customWidth="1"/>
    <col min="24" max="24" width="8.19921875" customWidth="1"/>
  </cols>
  <sheetData>
    <row r="1" spans="1:26" ht="18" customHeight="1" x14ac:dyDescent="0.45">
      <c r="B1" s="8" t="s">
        <v>26</v>
      </c>
      <c r="C1" s="8"/>
      <c r="D1" s="8"/>
      <c r="E1" s="8"/>
      <c r="F1" s="9" t="s">
        <v>0</v>
      </c>
      <c r="G1" s="445" t="s">
        <v>426</v>
      </c>
      <c r="H1" s="445"/>
      <c r="I1" s="10"/>
      <c r="J1" s="452" t="s">
        <v>377</v>
      </c>
      <c r="K1" s="452"/>
      <c r="L1" s="452"/>
      <c r="M1" s="452"/>
      <c r="N1" s="452"/>
      <c r="O1" s="452"/>
      <c r="P1" s="452"/>
      <c r="Q1" s="452"/>
      <c r="R1" s="452"/>
      <c r="S1" s="452"/>
      <c r="T1" s="452"/>
      <c r="U1" s="452"/>
      <c r="V1" s="452"/>
      <c r="W1" s="452"/>
      <c r="X1" s="452"/>
      <c r="Y1" s="8"/>
    </row>
    <row r="2" spans="1:26" ht="18" customHeight="1" x14ac:dyDescent="0.45">
      <c r="B2" s="8"/>
      <c r="C2" s="8"/>
      <c r="D2" s="8"/>
      <c r="E2" s="8"/>
      <c r="F2" s="9" t="s">
        <v>1</v>
      </c>
      <c r="G2" s="446" t="s">
        <v>2</v>
      </c>
      <c r="H2" s="446"/>
      <c r="I2" s="270"/>
      <c r="J2" s="452"/>
      <c r="K2" s="452"/>
      <c r="L2" s="452"/>
      <c r="M2" s="452"/>
      <c r="N2" s="452"/>
      <c r="O2" s="452"/>
      <c r="P2" s="452"/>
      <c r="Q2" s="452"/>
      <c r="R2" s="452"/>
      <c r="S2" s="452"/>
      <c r="T2" s="452"/>
      <c r="U2" s="452"/>
      <c r="V2" s="452"/>
      <c r="W2" s="452"/>
      <c r="X2" s="452"/>
      <c r="Y2" s="8"/>
    </row>
    <row r="3" spans="1:26" ht="18" customHeight="1" x14ac:dyDescent="0.45">
      <c r="B3" s="468" t="s">
        <v>365</v>
      </c>
      <c r="C3" s="468"/>
      <c r="D3" s="468"/>
      <c r="E3" s="468"/>
      <c r="F3" s="468"/>
      <c r="G3" s="468"/>
      <c r="H3" s="468"/>
      <c r="I3" s="269"/>
      <c r="J3" s="8"/>
      <c r="K3" s="8"/>
      <c r="L3" s="8"/>
      <c r="M3" s="8"/>
      <c r="N3" s="8"/>
      <c r="O3" s="8"/>
      <c r="P3" s="8"/>
      <c r="Q3" s="8"/>
      <c r="R3" s="8"/>
      <c r="S3" s="8"/>
      <c r="T3" s="8"/>
      <c r="U3" s="8"/>
      <c r="V3" s="8"/>
      <c r="W3" s="8"/>
      <c r="X3" s="8"/>
      <c r="Y3" s="8"/>
    </row>
    <row r="4" spans="1:26" ht="18" customHeight="1" thickBot="1" x14ac:dyDescent="0.5">
      <c r="B4" s="469"/>
      <c r="C4" s="469"/>
      <c r="D4" s="469"/>
      <c r="E4" s="469"/>
      <c r="F4" s="469"/>
      <c r="G4" s="469"/>
      <c r="H4" s="469"/>
      <c r="I4" s="11"/>
      <c r="J4" s="8"/>
      <c r="K4" s="8"/>
      <c r="L4" s="8"/>
      <c r="M4" s="8"/>
      <c r="N4" s="8"/>
      <c r="O4" s="8"/>
      <c r="P4" s="8"/>
      <c r="Q4" s="8"/>
      <c r="R4" s="8"/>
      <c r="S4" s="8"/>
      <c r="T4" s="8"/>
      <c r="U4" s="8"/>
      <c r="V4" s="8"/>
      <c r="W4" s="8"/>
      <c r="X4" s="8"/>
      <c r="Y4" s="8"/>
    </row>
    <row r="5" spans="1:26" ht="30" customHeight="1" x14ac:dyDescent="0.45">
      <c r="B5" s="476" t="s">
        <v>393</v>
      </c>
      <c r="C5" s="477"/>
      <c r="D5" s="470" t="s">
        <v>14</v>
      </c>
      <c r="E5" s="470"/>
      <c r="F5" s="470"/>
      <c r="G5" s="470"/>
      <c r="H5" s="471"/>
      <c r="I5" s="12"/>
      <c r="J5" s="8" t="s">
        <v>394</v>
      </c>
      <c r="K5" s="8"/>
      <c r="L5" s="8"/>
      <c r="M5" s="8"/>
      <c r="N5" s="8"/>
      <c r="O5" s="8"/>
      <c r="P5" s="8"/>
      <c r="Q5" s="8"/>
      <c r="R5" s="8"/>
      <c r="S5" s="8"/>
      <c r="T5" s="8"/>
      <c r="U5" s="8"/>
      <c r="V5" s="8"/>
      <c r="W5" s="8"/>
      <c r="X5" s="8"/>
      <c r="Y5" s="8"/>
    </row>
    <row r="6" spans="1:26" ht="18" customHeight="1" x14ac:dyDescent="0.45">
      <c r="B6" s="464" t="s">
        <v>391</v>
      </c>
      <c r="C6" s="465"/>
      <c r="D6" s="472" t="s">
        <v>3</v>
      </c>
      <c r="E6" s="472"/>
      <c r="F6" s="472"/>
      <c r="G6" s="472"/>
      <c r="H6" s="473"/>
      <c r="I6" s="12"/>
      <c r="J6" s="8"/>
      <c r="K6" s="8"/>
      <c r="L6" s="8"/>
      <c r="M6" s="8"/>
      <c r="N6" s="8"/>
      <c r="O6" s="8"/>
      <c r="P6" s="8"/>
      <c r="Q6" s="8"/>
      <c r="R6" s="8"/>
      <c r="S6" s="8"/>
      <c r="T6" s="8"/>
      <c r="U6" s="8"/>
      <c r="V6" s="8"/>
      <c r="W6" s="8"/>
      <c r="X6" s="8"/>
      <c r="Y6" s="8"/>
    </row>
    <row r="7" spans="1:26" ht="18" customHeight="1" thickBot="1" x14ac:dyDescent="0.5">
      <c r="B7" s="459" t="s">
        <v>392</v>
      </c>
      <c r="C7" s="460"/>
      <c r="D7" s="474" t="s">
        <v>420</v>
      </c>
      <c r="E7" s="474"/>
      <c r="F7" s="474"/>
      <c r="G7" s="474"/>
      <c r="H7" s="475"/>
      <c r="I7" s="12"/>
      <c r="J7" s="8"/>
      <c r="K7" s="8"/>
      <c r="L7" s="8"/>
      <c r="M7" s="8"/>
      <c r="N7" s="8"/>
      <c r="O7" s="8"/>
      <c r="P7" s="8"/>
      <c r="Q7" s="8"/>
      <c r="R7" s="8"/>
      <c r="S7" s="8"/>
      <c r="T7" s="8"/>
      <c r="U7" s="8"/>
      <c r="V7" s="8"/>
      <c r="W7" s="8"/>
      <c r="X7" s="8"/>
      <c r="Y7" s="8"/>
    </row>
    <row r="8" spans="1:26" ht="18" customHeight="1" x14ac:dyDescent="0.45">
      <c r="B8" s="11"/>
      <c r="C8" s="11"/>
      <c r="D8" s="12"/>
      <c r="E8" s="12"/>
      <c r="F8" s="12"/>
      <c r="G8" s="12"/>
      <c r="H8" s="12"/>
      <c r="I8" s="12"/>
      <c r="J8" s="8"/>
      <c r="K8" s="8"/>
      <c r="L8" s="8"/>
      <c r="M8" s="8"/>
      <c r="N8" s="8"/>
      <c r="O8" s="8"/>
      <c r="P8" s="8"/>
      <c r="Q8" s="8"/>
      <c r="R8" s="8"/>
      <c r="S8" s="8"/>
      <c r="T8" s="8"/>
      <c r="U8" s="8"/>
      <c r="V8" s="8"/>
      <c r="W8" s="8"/>
      <c r="X8" s="8"/>
      <c r="Y8" s="8"/>
    </row>
    <row r="9" spans="1:26" ht="18" customHeight="1" thickBot="1" x14ac:dyDescent="0.5">
      <c r="B9" s="8" t="s">
        <v>102</v>
      </c>
      <c r="C9" s="11"/>
      <c r="D9" s="12"/>
      <c r="E9" s="12"/>
      <c r="F9" s="12"/>
      <c r="G9" s="12"/>
      <c r="H9" s="12"/>
      <c r="I9" s="12"/>
      <c r="J9" s="8"/>
      <c r="K9" s="8"/>
      <c r="L9" s="8"/>
      <c r="M9" s="8"/>
      <c r="N9" s="8"/>
      <c r="O9" s="8"/>
      <c r="P9" s="8"/>
      <c r="Q9" s="8"/>
      <c r="R9" s="8"/>
      <c r="S9" s="8"/>
      <c r="T9" s="8"/>
      <c r="U9" s="8"/>
      <c r="V9" s="8"/>
      <c r="W9" s="8"/>
      <c r="X9" s="8"/>
      <c r="Y9" s="8"/>
    </row>
    <row r="10" spans="1:26" ht="18" customHeight="1" x14ac:dyDescent="0.45">
      <c r="A10" s="2"/>
      <c r="B10" s="453" t="s">
        <v>58</v>
      </c>
      <c r="C10" s="461" t="s">
        <v>97</v>
      </c>
      <c r="D10" s="462"/>
      <c r="E10" s="462"/>
      <c r="F10" s="463"/>
      <c r="G10" s="455">
        <v>1</v>
      </c>
      <c r="H10" s="456"/>
      <c r="I10" s="275"/>
      <c r="J10" s="10" t="s">
        <v>104</v>
      </c>
      <c r="K10" s="12"/>
      <c r="L10" s="12"/>
      <c r="M10" s="12"/>
      <c r="N10" s="12"/>
      <c r="O10" s="12"/>
      <c r="P10" s="12"/>
      <c r="Q10" s="12"/>
      <c r="R10" s="12"/>
      <c r="S10" s="12"/>
      <c r="T10" s="12"/>
      <c r="U10" s="12"/>
      <c r="V10" s="12"/>
      <c r="W10" s="12"/>
      <c r="X10" s="12"/>
      <c r="Y10" s="8"/>
    </row>
    <row r="11" spans="1:26" ht="18" customHeight="1" x14ac:dyDescent="0.45">
      <c r="A11" s="2"/>
      <c r="B11" s="454"/>
      <c r="C11" s="49" t="s">
        <v>336</v>
      </c>
      <c r="D11" s="466" t="s">
        <v>409</v>
      </c>
      <c r="E11" s="466"/>
      <c r="F11" s="467"/>
      <c r="G11" s="457"/>
      <c r="H11" s="458"/>
      <c r="I11" s="275"/>
      <c r="K11" s="12"/>
      <c r="L11" s="12"/>
      <c r="M11" s="12"/>
      <c r="N11" s="12"/>
      <c r="O11" s="12"/>
      <c r="P11" s="12"/>
      <c r="Q11" s="12"/>
      <c r="R11" s="12"/>
      <c r="S11" s="12"/>
      <c r="T11" s="12"/>
      <c r="U11" s="12"/>
      <c r="V11" s="12"/>
      <c r="W11" s="12"/>
      <c r="X11" s="12"/>
      <c r="Y11" s="8"/>
    </row>
    <row r="12" spans="1:26" ht="18" customHeight="1" x14ac:dyDescent="0.45">
      <c r="A12" s="2"/>
      <c r="B12" s="512" t="s">
        <v>4</v>
      </c>
      <c r="C12" s="509" t="s">
        <v>87</v>
      </c>
      <c r="D12" s="510"/>
      <c r="E12" s="510"/>
      <c r="F12" s="511"/>
      <c r="G12" s="555">
        <v>1.5</v>
      </c>
      <c r="H12" s="556"/>
      <c r="I12" s="275"/>
      <c r="J12" s="10" t="s">
        <v>439</v>
      </c>
      <c r="K12" s="13"/>
      <c r="L12" s="13"/>
      <c r="M12" s="13"/>
      <c r="N12" s="13"/>
      <c r="O12" s="13"/>
      <c r="P12" s="13"/>
      <c r="Q12" s="13"/>
      <c r="R12" s="13"/>
      <c r="S12" s="13"/>
      <c r="T12" s="13"/>
      <c r="U12" s="13"/>
      <c r="V12" s="13"/>
      <c r="W12" s="13"/>
      <c r="X12" s="13"/>
      <c r="Y12" s="8"/>
    </row>
    <row r="13" spans="1:26" ht="18" customHeight="1" x14ac:dyDescent="0.45">
      <c r="A13" s="2"/>
      <c r="B13" s="484"/>
      <c r="C13" s="48" t="s">
        <v>336</v>
      </c>
      <c r="D13" s="549" t="s">
        <v>98</v>
      </c>
      <c r="E13" s="549"/>
      <c r="F13" s="550"/>
      <c r="G13" s="557"/>
      <c r="H13" s="558"/>
      <c r="I13" s="275"/>
      <c r="J13" s="13"/>
      <c r="K13" s="13"/>
      <c r="L13" s="13"/>
      <c r="M13" s="13"/>
      <c r="N13" s="13"/>
      <c r="O13" s="13"/>
      <c r="P13" s="13"/>
      <c r="Q13" s="13"/>
      <c r="R13" s="13"/>
      <c r="S13" s="13"/>
      <c r="T13" s="13"/>
      <c r="U13" s="13"/>
      <c r="V13" s="13"/>
      <c r="W13" s="13"/>
      <c r="X13" s="13"/>
      <c r="Y13" s="8"/>
    </row>
    <row r="14" spans="1:26" ht="18" customHeight="1" x14ac:dyDescent="0.45">
      <c r="A14" s="2"/>
      <c r="B14" s="481" t="s">
        <v>12</v>
      </c>
      <c r="C14" s="528" t="s">
        <v>88</v>
      </c>
      <c r="D14" s="529"/>
      <c r="E14" s="529"/>
      <c r="F14" s="530"/>
      <c r="G14" s="513">
        <v>1</v>
      </c>
      <c r="H14" s="514"/>
      <c r="I14" s="275"/>
      <c r="J14" s="452" t="s">
        <v>357</v>
      </c>
      <c r="K14" s="452"/>
      <c r="L14" s="452"/>
      <c r="M14" s="452"/>
      <c r="N14" s="452"/>
      <c r="O14" s="452"/>
      <c r="P14" s="452"/>
      <c r="Q14" s="452"/>
      <c r="R14" s="452"/>
      <c r="S14" s="452"/>
      <c r="T14" s="452"/>
      <c r="U14" s="452"/>
      <c r="V14" s="452"/>
      <c r="W14" s="452"/>
      <c r="X14" s="452"/>
      <c r="Y14" s="8"/>
    </row>
    <row r="15" spans="1:26" ht="18" customHeight="1" x14ac:dyDescent="0.45">
      <c r="A15" s="2"/>
      <c r="B15" s="454"/>
      <c r="C15" s="49" t="s">
        <v>336</v>
      </c>
      <c r="D15" s="466" t="s">
        <v>335</v>
      </c>
      <c r="E15" s="466"/>
      <c r="F15" s="467"/>
      <c r="G15" s="457"/>
      <c r="H15" s="458"/>
      <c r="I15" s="275"/>
      <c r="J15" s="452"/>
      <c r="K15" s="452"/>
      <c r="L15" s="452"/>
      <c r="M15" s="452"/>
      <c r="N15" s="452"/>
      <c r="O15" s="452"/>
      <c r="P15" s="452"/>
      <c r="Q15" s="452"/>
      <c r="R15" s="452"/>
      <c r="S15" s="452"/>
      <c r="T15" s="452"/>
      <c r="U15" s="452"/>
      <c r="V15" s="452"/>
      <c r="W15" s="452"/>
      <c r="X15" s="452"/>
      <c r="Y15" s="8"/>
    </row>
    <row r="16" spans="1:26" ht="18" customHeight="1" x14ac:dyDescent="0.45">
      <c r="A16" s="515"/>
      <c r="B16" s="516" t="s">
        <v>59</v>
      </c>
      <c r="C16" s="518" t="s">
        <v>20</v>
      </c>
      <c r="D16" s="519"/>
      <c r="E16" s="519"/>
      <c r="F16" s="520"/>
      <c r="G16" s="496">
        <v>5</v>
      </c>
      <c r="H16" s="497"/>
      <c r="I16" s="272"/>
      <c r="J16" s="554" t="s">
        <v>356</v>
      </c>
      <c r="K16" s="554"/>
      <c r="L16" s="554"/>
      <c r="M16" s="554"/>
      <c r="N16" s="554"/>
      <c r="O16" s="554"/>
      <c r="P16" s="554"/>
      <c r="Q16" s="554"/>
      <c r="R16" s="554"/>
      <c r="S16" s="554"/>
      <c r="T16" s="554"/>
      <c r="U16" s="554"/>
      <c r="V16" s="554"/>
      <c r="W16" s="554"/>
      <c r="X16" s="554"/>
      <c r="Y16" s="13"/>
      <c r="Z16" s="13"/>
    </row>
    <row r="17" spans="1:26" ht="18" customHeight="1" x14ac:dyDescent="0.45">
      <c r="A17" s="515"/>
      <c r="B17" s="517"/>
      <c r="C17" s="47" t="s">
        <v>337</v>
      </c>
      <c r="D17" s="526" t="s">
        <v>311</v>
      </c>
      <c r="E17" s="526"/>
      <c r="F17" s="527"/>
      <c r="G17" s="498"/>
      <c r="H17" s="499"/>
      <c r="I17" s="272"/>
      <c r="J17" s="554"/>
      <c r="K17" s="554"/>
      <c r="L17" s="554"/>
      <c r="M17" s="554"/>
      <c r="N17" s="554"/>
      <c r="O17" s="554"/>
      <c r="P17" s="554"/>
      <c r="Q17" s="554"/>
      <c r="R17" s="554"/>
      <c r="S17" s="554"/>
      <c r="T17" s="554"/>
      <c r="U17" s="554"/>
      <c r="V17" s="554"/>
      <c r="W17" s="554"/>
      <c r="X17" s="554"/>
      <c r="Y17" s="13"/>
      <c r="Z17" s="13"/>
    </row>
    <row r="18" spans="1:26" ht="18" customHeight="1" x14ac:dyDescent="0.45">
      <c r="A18" s="2"/>
      <c r="B18" s="23" t="s">
        <v>60</v>
      </c>
      <c r="C18" s="546" t="s">
        <v>95</v>
      </c>
      <c r="D18" s="547"/>
      <c r="E18" s="547"/>
      <c r="F18" s="548"/>
      <c r="G18" s="544" t="s">
        <v>373</v>
      </c>
      <c r="H18" s="545"/>
      <c r="I18" s="276"/>
      <c r="J18" s="10" t="s">
        <v>366</v>
      </c>
      <c r="K18" s="10"/>
      <c r="L18" s="10"/>
      <c r="M18" s="10"/>
      <c r="N18" s="10"/>
      <c r="O18" s="10"/>
      <c r="P18" s="10"/>
      <c r="Q18" s="10"/>
      <c r="R18" s="10"/>
      <c r="S18" s="10"/>
      <c r="T18" s="10"/>
      <c r="U18" s="10"/>
      <c r="V18" s="10"/>
      <c r="W18" s="10"/>
      <c r="X18" s="8"/>
      <c r="Y18" s="8"/>
    </row>
    <row r="19" spans="1:26" ht="18" customHeight="1" x14ac:dyDescent="0.45">
      <c r="A19" s="2"/>
      <c r="B19" s="24" t="s">
        <v>61</v>
      </c>
      <c r="C19" s="521" t="s">
        <v>329</v>
      </c>
      <c r="D19" s="522"/>
      <c r="E19" s="522"/>
      <c r="F19" s="523"/>
      <c r="G19" s="542" t="s">
        <v>13</v>
      </c>
      <c r="H19" s="543"/>
      <c r="I19" s="276"/>
      <c r="J19" s="8" t="s">
        <v>96</v>
      </c>
      <c r="K19" s="8"/>
      <c r="L19" s="8"/>
      <c r="M19" s="8"/>
      <c r="N19" s="8"/>
      <c r="O19" s="8"/>
      <c r="P19" s="8"/>
      <c r="Q19" s="8"/>
      <c r="R19" s="8"/>
      <c r="S19" s="8"/>
      <c r="T19" s="8"/>
      <c r="U19" s="8"/>
      <c r="V19" s="8"/>
      <c r="W19" s="8"/>
      <c r="X19" s="8"/>
      <c r="Y19" s="8"/>
    </row>
    <row r="20" spans="1:26" ht="18" customHeight="1" thickBot="1" x14ac:dyDescent="0.5">
      <c r="A20" s="2"/>
      <c r="B20" s="25" t="s">
        <v>62</v>
      </c>
      <c r="C20" s="537" t="s">
        <v>57</v>
      </c>
      <c r="D20" s="538"/>
      <c r="E20" s="538"/>
      <c r="F20" s="539"/>
      <c r="G20" s="540" t="s">
        <v>373</v>
      </c>
      <c r="H20" s="541"/>
      <c r="I20" s="276"/>
      <c r="J20" s="8" t="s">
        <v>355</v>
      </c>
      <c r="K20" s="12"/>
      <c r="L20" s="12"/>
      <c r="M20" s="12"/>
      <c r="N20" s="12"/>
      <c r="O20" s="12"/>
      <c r="P20" s="12"/>
      <c r="Q20" s="12"/>
      <c r="R20" s="12"/>
      <c r="S20" s="12"/>
      <c r="T20" s="12"/>
      <c r="U20" s="12"/>
      <c r="V20" s="12"/>
      <c r="W20" s="12"/>
      <c r="X20" s="12"/>
      <c r="Y20" s="8"/>
    </row>
    <row r="21" spans="1:26" ht="18" customHeight="1" thickTop="1" x14ac:dyDescent="0.45">
      <c r="A21" s="2"/>
      <c r="B21" s="483" t="s">
        <v>63</v>
      </c>
      <c r="C21" s="524" t="s">
        <v>24</v>
      </c>
      <c r="D21" s="445"/>
      <c r="E21" s="445"/>
      <c r="F21" s="525"/>
      <c r="G21" s="496">
        <v>5</v>
      </c>
      <c r="H21" s="497"/>
      <c r="I21" s="272"/>
      <c r="J21" s="336"/>
      <c r="K21" s="295"/>
      <c r="L21" s="295"/>
      <c r="M21" s="295"/>
      <c r="N21" s="295"/>
      <c r="O21" s="295"/>
      <c r="P21" s="295"/>
      <c r="Q21" s="8"/>
      <c r="R21" s="8"/>
      <c r="S21" s="8"/>
      <c r="T21" s="8"/>
      <c r="U21" s="8"/>
      <c r="V21" s="8"/>
      <c r="W21" s="8"/>
      <c r="X21" s="8"/>
      <c r="Y21" s="8"/>
    </row>
    <row r="22" spans="1:26" ht="18" customHeight="1" x14ac:dyDescent="0.45">
      <c r="A22" s="2"/>
      <c r="B22" s="484"/>
      <c r="C22" s="47" t="s">
        <v>347</v>
      </c>
      <c r="D22" s="526" t="s">
        <v>25</v>
      </c>
      <c r="E22" s="526"/>
      <c r="F22" s="527"/>
      <c r="G22" s="498"/>
      <c r="H22" s="499"/>
      <c r="I22" s="272"/>
      <c r="J22" s="8" t="s">
        <v>73</v>
      </c>
      <c r="K22" s="8"/>
      <c r="L22" s="8"/>
      <c r="M22" s="8"/>
      <c r="N22" s="8"/>
      <c r="O22" s="8"/>
      <c r="P22" s="8"/>
      <c r="Q22" s="8"/>
      <c r="R22" s="8"/>
      <c r="S22" s="8"/>
      <c r="T22" s="8"/>
      <c r="U22" s="8"/>
      <c r="V22" s="8"/>
      <c r="W22" s="8"/>
      <c r="X22" s="8"/>
      <c r="Y22" s="8"/>
    </row>
    <row r="23" spans="1:26" ht="18" customHeight="1" x14ac:dyDescent="0.45">
      <c r="A23" s="2"/>
      <c r="B23" s="481" t="s">
        <v>64</v>
      </c>
      <c r="C23" s="528" t="s">
        <v>85</v>
      </c>
      <c r="D23" s="529"/>
      <c r="E23" s="529"/>
      <c r="F23" s="530"/>
      <c r="G23" s="490"/>
      <c r="H23" s="491"/>
      <c r="I23" s="218"/>
      <c r="J23" s="26" t="s">
        <v>67</v>
      </c>
      <c r="K23" s="10"/>
      <c r="L23" s="10"/>
      <c r="M23" s="10"/>
      <c r="N23" s="10"/>
      <c r="O23" s="10"/>
      <c r="P23" s="10"/>
      <c r="Q23" s="10"/>
      <c r="R23" s="10"/>
      <c r="S23" s="10"/>
      <c r="T23" s="10"/>
      <c r="U23" s="10"/>
      <c r="V23" s="10"/>
      <c r="W23" s="10"/>
      <c r="X23" s="8"/>
      <c r="Y23" s="8"/>
    </row>
    <row r="24" spans="1:26" ht="18" customHeight="1" x14ac:dyDescent="0.45">
      <c r="A24" s="2"/>
      <c r="B24" s="482"/>
      <c r="C24" s="46" t="s">
        <v>336</v>
      </c>
      <c r="D24" s="488" t="s">
        <v>86</v>
      </c>
      <c r="E24" s="488"/>
      <c r="F24" s="489"/>
      <c r="G24" s="492"/>
      <c r="H24" s="493"/>
      <c r="I24" s="218"/>
      <c r="J24" s="26"/>
      <c r="K24" s="10"/>
      <c r="L24" s="10"/>
      <c r="M24" s="10"/>
      <c r="N24" s="10"/>
      <c r="O24" s="10"/>
      <c r="P24" s="10"/>
      <c r="Q24" s="10"/>
      <c r="R24" s="10"/>
      <c r="S24" s="10"/>
      <c r="T24" s="10"/>
      <c r="U24" s="10"/>
      <c r="V24" s="10"/>
      <c r="W24" s="10"/>
      <c r="X24" s="8"/>
      <c r="Y24" s="8"/>
    </row>
    <row r="25" spans="1:26" ht="17.25" customHeight="1" x14ac:dyDescent="0.45">
      <c r="A25" s="2"/>
      <c r="B25" s="482"/>
      <c r="C25" s="531" t="s">
        <v>348</v>
      </c>
      <c r="D25" s="19" t="s">
        <v>333</v>
      </c>
      <c r="E25" s="488" t="s">
        <v>23</v>
      </c>
      <c r="F25" s="489"/>
      <c r="G25" s="20" t="s">
        <v>6</v>
      </c>
      <c r="H25" s="27">
        <v>10</v>
      </c>
      <c r="I25" s="11"/>
      <c r="J25" s="8"/>
      <c r="K25" s="10"/>
      <c r="L25" s="10"/>
      <c r="M25" s="10"/>
      <c r="N25" s="10"/>
      <c r="O25" s="10"/>
      <c r="P25" s="10"/>
      <c r="Q25" s="10"/>
      <c r="R25" s="10"/>
      <c r="S25" s="10"/>
      <c r="T25" s="10"/>
      <c r="U25" s="10"/>
      <c r="V25" s="10"/>
      <c r="W25" s="10"/>
      <c r="X25" s="8"/>
      <c r="Y25" s="8"/>
    </row>
    <row r="26" spans="1:26" ht="17.25" customHeight="1" x14ac:dyDescent="0.45">
      <c r="A26" s="2"/>
      <c r="B26" s="482"/>
      <c r="C26" s="531"/>
      <c r="D26" s="19" t="s">
        <v>330</v>
      </c>
      <c r="E26" s="533" t="s">
        <v>367</v>
      </c>
      <c r="F26" s="534"/>
      <c r="G26" s="28" t="s">
        <v>19</v>
      </c>
      <c r="H26" s="27">
        <v>15</v>
      </c>
      <c r="I26" s="11"/>
      <c r="J26" s="10"/>
      <c r="K26" s="10"/>
      <c r="L26" s="10"/>
      <c r="M26" s="10"/>
      <c r="N26" s="10"/>
      <c r="O26" s="10"/>
      <c r="P26" s="10"/>
      <c r="Q26" s="10"/>
      <c r="R26" s="10"/>
      <c r="S26" s="10"/>
      <c r="T26" s="10"/>
      <c r="U26" s="10"/>
      <c r="V26" s="10"/>
      <c r="W26" s="10"/>
      <c r="X26" s="8"/>
      <c r="Y26" s="8"/>
    </row>
    <row r="27" spans="1:26" ht="17.25" customHeight="1" x14ac:dyDescent="0.45">
      <c r="A27" s="2"/>
      <c r="B27" s="482"/>
      <c r="C27" s="532"/>
      <c r="D27" s="19" t="s">
        <v>331</v>
      </c>
      <c r="E27" s="535" t="s">
        <v>416</v>
      </c>
      <c r="F27" s="536"/>
      <c r="G27" s="268" t="s">
        <v>7</v>
      </c>
      <c r="H27" s="27">
        <v>5</v>
      </c>
      <c r="I27" s="11"/>
      <c r="J27" s="10"/>
      <c r="K27" s="10"/>
      <c r="L27" s="10"/>
      <c r="M27" s="10"/>
      <c r="N27" s="10"/>
      <c r="O27" s="10"/>
      <c r="P27" s="10"/>
      <c r="Q27" s="10"/>
      <c r="R27" s="10"/>
      <c r="S27" s="10"/>
      <c r="T27" s="10"/>
      <c r="U27" s="10"/>
      <c r="V27" s="10"/>
      <c r="W27" s="10"/>
      <c r="X27" s="8"/>
      <c r="Y27" s="8"/>
    </row>
    <row r="28" spans="1:26" ht="21" customHeight="1" x14ac:dyDescent="0.45">
      <c r="A28" s="2"/>
      <c r="B28" s="512" t="s">
        <v>65</v>
      </c>
      <c r="C28" s="509" t="s">
        <v>84</v>
      </c>
      <c r="D28" s="510"/>
      <c r="E28" s="510"/>
      <c r="F28" s="511"/>
      <c r="G28" s="500">
        <v>15</v>
      </c>
      <c r="H28" s="501"/>
      <c r="I28" s="11"/>
      <c r="J28" s="445" t="s">
        <v>92</v>
      </c>
      <c r="K28" s="445"/>
      <c r="L28" s="445"/>
      <c r="M28" s="445"/>
      <c r="N28" s="445"/>
      <c r="O28" s="445"/>
      <c r="P28" s="445"/>
      <c r="Q28" s="445"/>
      <c r="R28" s="445"/>
      <c r="S28" s="445"/>
      <c r="T28" s="445"/>
      <c r="U28" s="445"/>
      <c r="V28" s="445"/>
      <c r="W28" s="445"/>
      <c r="X28" s="445"/>
      <c r="Y28" s="445"/>
    </row>
    <row r="29" spans="1:26" ht="18" customHeight="1" x14ac:dyDescent="0.45">
      <c r="A29" s="2"/>
      <c r="B29" s="483"/>
      <c r="C29" s="45" t="s">
        <v>336</v>
      </c>
      <c r="D29" s="452" t="s">
        <v>93</v>
      </c>
      <c r="E29" s="452"/>
      <c r="F29" s="487"/>
      <c r="G29" s="502"/>
      <c r="H29" s="503"/>
      <c r="I29" s="11"/>
      <c r="J29" s="445"/>
      <c r="K29" s="445"/>
      <c r="L29" s="445"/>
      <c r="M29" s="445"/>
      <c r="N29" s="445"/>
      <c r="O29" s="445"/>
      <c r="P29" s="445"/>
      <c r="Q29" s="445"/>
      <c r="R29" s="445"/>
      <c r="S29" s="445"/>
      <c r="T29" s="445"/>
      <c r="U29" s="445"/>
      <c r="V29" s="445"/>
      <c r="W29" s="445"/>
      <c r="X29" s="445"/>
      <c r="Y29" s="445"/>
    </row>
    <row r="30" spans="1:26" ht="18" customHeight="1" x14ac:dyDescent="0.45">
      <c r="A30" s="2"/>
      <c r="B30" s="484"/>
      <c r="C30" s="44" t="s">
        <v>349</v>
      </c>
      <c r="D30" s="18" t="s">
        <v>94</v>
      </c>
      <c r="E30" s="18"/>
      <c r="F30" s="30"/>
      <c r="G30" s="504"/>
      <c r="H30" s="505"/>
      <c r="I30" s="11"/>
      <c r="J30" s="445"/>
      <c r="K30" s="445"/>
      <c r="L30" s="445"/>
      <c r="M30" s="445"/>
      <c r="N30" s="445"/>
      <c r="O30" s="445"/>
      <c r="P30" s="445"/>
      <c r="Q30" s="445"/>
      <c r="R30" s="445"/>
      <c r="S30" s="445"/>
      <c r="T30" s="445"/>
      <c r="U30" s="445"/>
      <c r="V30" s="445"/>
      <c r="W30" s="445"/>
      <c r="X30" s="445"/>
      <c r="Y30" s="445"/>
    </row>
    <row r="31" spans="1:26" ht="18" customHeight="1" thickBot="1" x14ac:dyDescent="0.5">
      <c r="B31" s="8"/>
      <c r="C31" s="8"/>
      <c r="D31" s="8"/>
      <c r="E31" s="8"/>
      <c r="F31" s="13"/>
      <c r="G31" s="13"/>
      <c r="H31" s="8"/>
      <c r="I31" s="8"/>
      <c r="J31" s="8"/>
      <c r="K31" s="8"/>
      <c r="L31" s="8"/>
      <c r="M31" s="8"/>
      <c r="N31" s="8"/>
      <c r="O31" s="8"/>
      <c r="P31" s="8"/>
      <c r="Q31" s="8"/>
      <c r="R31" s="8"/>
      <c r="S31" s="8"/>
      <c r="T31" s="8"/>
      <c r="U31" s="8"/>
      <c r="V31" s="8"/>
      <c r="W31" s="8"/>
      <c r="X31" s="8"/>
      <c r="Y31" s="8"/>
    </row>
    <row r="32" spans="1:26" ht="33" customHeight="1" x14ac:dyDescent="0.45">
      <c r="B32" s="506" t="s">
        <v>22</v>
      </c>
      <c r="C32" s="507"/>
      <c r="D32" s="507"/>
      <c r="E32" s="508"/>
      <c r="F32" s="508"/>
      <c r="G32" s="494">
        <v>1</v>
      </c>
      <c r="H32" s="495"/>
      <c r="I32" s="273"/>
      <c r="J32" s="452" t="s">
        <v>428</v>
      </c>
      <c r="K32" s="452"/>
      <c r="L32" s="452"/>
      <c r="M32" s="452"/>
      <c r="N32" s="452"/>
      <c r="O32" s="452"/>
      <c r="P32" s="452"/>
      <c r="Q32" s="452"/>
      <c r="R32" s="452"/>
      <c r="S32" s="452"/>
      <c r="T32" s="452"/>
      <c r="U32" s="452"/>
      <c r="V32" s="452"/>
      <c r="W32" s="452"/>
      <c r="X32" s="452"/>
      <c r="Y32" s="452"/>
    </row>
    <row r="33" spans="2:25" ht="36" customHeight="1" thickBot="1" x14ac:dyDescent="0.5">
      <c r="B33" s="551" t="s">
        <v>21</v>
      </c>
      <c r="C33" s="552"/>
      <c r="D33" s="552"/>
      <c r="E33" s="553"/>
      <c r="F33" s="553"/>
      <c r="G33" s="485">
        <v>1</v>
      </c>
      <c r="H33" s="486"/>
      <c r="I33" s="273"/>
      <c r="J33" s="452"/>
      <c r="K33" s="452"/>
      <c r="L33" s="452"/>
      <c r="M33" s="452"/>
      <c r="N33" s="452"/>
      <c r="O33" s="452"/>
      <c r="P33" s="452"/>
      <c r="Q33" s="452"/>
      <c r="R33" s="452"/>
      <c r="S33" s="452"/>
      <c r="T33" s="452"/>
      <c r="U33" s="452"/>
      <c r="V33" s="452"/>
      <c r="W33" s="452"/>
      <c r="X33" s="452"/>
      <c r="Y33" s="452"/>
    </row>
    <row r="34" spans="2:25" ht="18" customHeight="1" thickBot="1" x14ac:dyDescent="0.5">
      <c r="B34" s="8"/>
      <c r="C34" s="8"/>
      <c r="D34" s="8"/>
      <c r="E34" s="8"/>
      <c r="F34" s="13"/>
      <c r="G34" s="13"/>
      <c r="H34" s="8"/>
      <c r="I34" s="8"/>
      <c r="J34" s="8" t="s">
        <v>427</v>
      </c>
      <c r="K34" s="8"/>
      <c r="L34" s="8"/>
      <c r="M34" s="8"/>
      <c r="N34" s="8"/>
      <c r="O34" s="8"/>
      <c r="P34" s="8"/>
      <c r="Q34" s="8"/>
      <c r="R34" s="8"/>
      <c r="S34" s="8"/>
      <c r="T34" s="8"/>
      <c r="U34" s="8"/>
      <c r="V34" s="8"/>
      <c r="W34" s="8"/>
      <c r="X34" s="8"/>
      <c r="Y34" s="8"/>
    </row>
    <row r="35" spans="2:25" ht="54" customHeight="1" thickBot="1" x14ac:dyDescent="0.5">
      <c r="B35" s="478" t="s">
        <v>440</v>
      </c>
      <c r="C35" s="479"/>
      <c r="D35" s="479"/>
      <c r="E35" s="479"/>
      <c r="F35" s="479"/>
      <c r="G35" s="479"/>
      <c r="H35" s="480"/>
      <c r="I35" s="271"/>
      <c r="J35" s="8"/>
      <c r="K35" s="8"/>
      <c r="L35" s="8"/>
      <c r="M35" s="8"/>
      <c r="N35" s="8"/>
      <c r="O35" s="8"/>
      <c r="P35" s="8"/>
      <c r="Q35" s="8"/>
      <c r="R35" s="8"/>
      <c r="S35" s="8"/>
      <c r="T35" s="8"/>
      <c r="U35" s="8"/>
      <c r="V35" s="8"/>
      <c r="W35" s="8"/>
      <c r="X35" s="8"/>
      <c r="Y35" s="8"/>
    </row>
    <row r="37" spans="2:25" x14ac:dyDescent="0.45">
      <c r="B37" s="3"/>
      <c r="C37" s="3"/>
    </row>
  </sheetData>
  <mergeCells count="59">
    <mergeCell ref="J32:Y33"/>
    <mergeCell ref="G20:H20"/>
    <mergeCell ref="G16:H17"/>
    <mergeCell ref="G19:H19"/>
    <mergeCell ref="C12:F12"/>
    <mergeCell ref="C14:F14"/>
    <mergeCell ref="G18:H18"/>
    <mergeCell ref="D17:F17"/>
    <mergeCell ref="C18:F18"/>
    <mergeCell ref="D13:F13"/>
    <mergeCell ref="B33:F33"/>
    <mergeCell ref="J28:Y30"/>
    <mergeCell ref="J14:X15"/>
    <mergeCell ref="J16:X17"/>
    <mergeCell ref="B12:B13"/>
    <mergeCell ref="G12:H13"/>
    <mergeCell ref="C19:F19"/>
    <mergeCell ref="C21:F21"/>
    <mergeCell ref="D22:F22"/>
    <mergeCell ref="C23:F23"/>
    <mergeCell ref="C25:C27"/>
    <mergeCell ref="E25:F25"/>
    <mergeCell ref="E26:F26"/>
    <mergeCell ref="E27:F27"/>
    <mergeCell ref="C20:F20"/>
    <mergeCell ref="D15:F15"/>
    <mergeCell ref="B14:B15"/>
    <mergeCell ref="G14:H15"/>
    <mergeCell ref="A16:A17"/>
    <mergeCell ref="B16:B17"/>
    <mergeCell ref="C16:F16"/>
    <mergeCell ref="B35:H35"/>
    <mergeCell ref="B23:B27"/>
    <mergeCell ref="B21:B22"/>
    <mergeCell ref="G33:H33"/>
    <mergeCell ref="D29:F29"/>
    <mergeCell ref="D24:F24"/>
    <mergeCell ref="G23:H24"/>
    <mergeCell ref="G32:H32"/>
    <mergeCell ref="G21:H22"/>
    <mergeCell ref="G28:H30"/>
    <mergeCell ref="B32:F32"/>
    <mergeCell ref="C28:F28"/>
    <mergeCell ref="B28:B30"/>
    <mergeCell ref="J1:X2"/>
    <mergeCell ref="B10:B11"/>
    <mergeCell ref="G10:H11"/>
    <mergeCell ref="B7:C7"/>
    <mergeCell ref="C10:F10"/>
    <mergeCell ref="B6:C6"/>
    <mergeCell ref="G1:H1"/>
    <mergeCell ref="G2:H2"/>
    <mergeCell ref="D11:F11"/>
    <mergeCell ref="B3:H3"/>
    <mergeCell ref="B4:H4"/>
    <mergeCell ref="D5:H5"/>
    <mergeCell ref="D6:H6"/>
    <mergeCell ref="D7:H7"/>
    <mergeCell ref="B5:C5"/>
  </mergeCells>
  <phoneticPr fontId="1"/>
  <dataValidations count="6">
    <dataValidation type="list" allowBlank="1" showInputMessage="1" showErrorMessage="1" errorTitle="入力規則" error="整数を入力して下さい。" promptTitle="整数を入力して下さい。" sqref="G12" xr:uid="{EF16D63D-C66A-4166-AB70-B569AE9BA51B}">
      <formula1>"1,1.5"</formula1>
    </dataValidation>
    <dataValidation type="list" allowBlank="1" showInputMessage="1" showErrorMessage="1" errorTitle="入力規則" error="整数を入力して下さい。" promptTitle="整数を入力して下さい。" sqref="G18:G20" xr:uid="{A909A342-D83D-4085-91F6-9E18F29B8D2F}">
      <formula1>"有,無"</formula1>
    </dataValidation>
    <dataValidation type="list" allowBlank="1" showInputMessage="1" showErrorMessage="1" sqref="H25:I27 G28:I30" xr:uid="{B44588C7-A585-41BC-BBE6-9E266C7DD771}">
      <formula1>"0,5,10,15"</formula1>
    </dataValidation>
    <dataValidation type="list" allowBlank="1" showInputMessage="1" showErrorMessage="1" errorTitle="入力規則" error="整数を入力して下さい。" promptTitle="整数を入力して下さい。" sqref="I10:I11" xr:uid="{0B3E1B6F-8650-433C-B33B-F545158EE7D7}">
      <formula1>"0,2"</formula1>
    </dataValidation>
    <dataValidation type="list" allowBlank="1" showInputMessage="1" showErrorMessage="1" errorTitle="入力規則" error="整数を入力して下さい。" promptTitle="整数を入力して下さい。" sqref="G14:I15" xr:uid="{1D6EB4A2-3C4D-4718-89A3-98CAF09F8724}">
      <formula1>"0,0.5,1"</formula1>
    </dataValidation>
    <dataValidation type="list" allowBlank="1" showInputMessage="1" showErrorMessage="1" errorTitle="入力規則" error="整数を入力して下さい。" promptTitle="整数を入力して下さい。" sqref="G10:H11" xr:uid="{DB323098-D479-4DD1-9E7D-DF486ADCA031}">
      <formula1>"0,1"</formula1>
    </dataValidation>
  </dataValidations>
  <pageMargins left="0.98425196850393704" right="0.98425196850393704" top="0.59055118110236227" bottom="0.59055118110236227" header="0.39370078740157483" footer="0.39370078740157483"/>
  <pageSetup paperSize="9" scale="52" orientation="portrait" r:id="rId1"/>
  <headerFooter>
    <oddFooter>&amp;R第8版（2025年4月1日施行）</oddFooter>
  </headerFooter>
  <colBreaks count="2" manualBreakCount="2">
    <brk id="1" max="87" man="1"/>
    <brk id="9" max="34" man="1"/>
  </colBreaks>
  <ignoredErrors>
    <ignoredError sqref="B16 B18:B21 B23 B28 B12 B14 B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02FC-76E3-4A8D-9129-4D297E5751B9}">
  <sheetPr>
    <tabColor rgb="FFFFDDFF"/>
  </sheetPr>
  <dimension ref="A1:AA76"/>
  <sheetViews>
    <sheetView view="pageBreakPreview" topLeftCell="A28" zoomScale="85" zoomScaleNormal="85" zoomScaleSheetLayoutView="85" workbookViewId="0">
      <selection activeCell="G46" sqref="G46:H48"/>
    </sheetView>
  </sheetViews>
  <sheetFormatPr defaultRowHeight="18" x14ac:dyDescent="0.45"/>
  <cols>
    <col min="1" max="1" width="1.59765625" style="1" customWidth="1"/>
    <col min="2" max="2" width="7" customWidth="1"/>
    <col min="3" max="3" width="15.8984375" customWidth="1"/>
    <col min="4" max="4" width="8.59765625" customWidth="1"/>
    <col min="5" max="5" width="11" customWidth="1"/>
    <col min="6" max="6" width="76.59765625" customWidth="1"/>
    <col min="7" max="7" width="8.3984375" customWidth="1"/>
    <col min="8" max="8" width="6.09765625" customWidth="1"/>
    <col min="9" max="9" width="0.5" customWidth="1"/>
    <col min="24" max="24" width="8" customWidth="1"/>
  </cols>
  <sheetData>
    <row r="1" spans="1:24" ht="18" customHeight="1" x14ac:dyDescent="0.45">
      <c r="B1" s="8"/>
      <c r="C1" s="8"/>
      <c r="D1" s="8"/>
      <c r="E1" s="8"/>
      <c r="F1" s="9" t="s">
        <v>0</v>
      </c>
      <c r="G1" s="445" t="str">
        <f>固定費係数入力シート!G1</f>
        <v>XXXXX</v>
      </c>
      <c r="H1" s="445"/>
      <c r="I1" s="10"/>
      <c r="J1" s="452" t="s">
        <v>358</v>
      </c>
      <c r="K1" s="445"/>
      <c r="L1" s="445"/>
      <c r="M1" s="445"/>
      <c r="N1" s="445"/>
      <c r="O1" s="445"/>
      <c r="P1" s="445"/>
      <c r="Q1" s="445"/>
      <c r="R1" s="445"/>
      <c r="S1" s="445"/>
      <c r="T1" s="445"/>
      <c r="U1" s="445"/>
      <c r="V1" s="445"/>
      <c r="W1" s="445"/>
      <c r="X1" s="445"/>
    </row>
    <row r="2" spans="1:24" ht="18" customHeight="1" x14ac:dyDescent="0.45">
      <c r="B2" s="8"/>
      <c r="C2" s="8"/>
      <c r="D2" s="8"/>
      <c r="E2" s="8"/>
      <c r="F2" s="9" t="s">
        <v>1</v>
      </c>
      <c r="G2" s="446" t="str">
        <f>固定費係数入力シート!G2</f>
        <v>20XX/XX/XX</v>
      </c>
      <c r="H2" s="446"/>
      <c r="I2" s="270"/>
      <c r="J2" s="445"/>
      <c r="K2" s="445"/>
      <c r="L2" s="445"/>
      <c r="M2" s="445"/>
      <c r="N2" s="445"/>
      <c r="O2" s="445"/>
      <c r="P2" s="445"/>
      <c r="Q2" s="445"/>
      <c r="R2" s="445"/>
      <c r="S2" s="445"/>
      <c r="T2" s="445"/>
      <c r="U2" s="445"/>
      <c r="V2" s="445"/>
      <c r="W2" s="445"/>
      <c r="X2" s="445"/>
    </row>
    <row r="3" spans="1:24" ht="18" customHeight="1" x14ac:dyDescent="0.45">
      <c r="B3" s="468" t="s">
        <v>361</v>
      </c>
      <c r="C3" s="468"/>
      <c r="D3" s="468"/>
      <c r="E3" s="468"/>
      <c r="F3" s="468"/>
      <c r="G3" s="468"/>
      <c r="H3" s="468"/>
      <c r="I3" s="269"/>
      <c r="J3" s="8"/>
      <c r="K3" s="8"/>
      <c r="L3" s="8"/>
      <c r="M3" s="8"/>
      <c r="N3" s="8"/>
      <c r="O3" s="8"/>
      <c r="P3" s="8"/>
      <c r="Q3" s="8"/>
      <c r="R3" s="8"/>
      <c r="S3" s="8"/>
      <c r="T3" s="8"/>
      <c r="U3" s="8"/>
      <c r="V3" s="8"/>
      <c r="W3" s="8"/>
      <c r="X3" s="8"/>
    </row>
    <row r="4" spans="1:24" ht="18" customHeight="1" thickBot="1" x14ac:dyDescent="0.5">
      <c r="B4" s="651"/>
      <c r="C4" s="651"/>
      <c r="D4" s="651"/>
      <c r="E4" s="651"/>
      <c r="F4" s="651"/>
      <c r="G4" s="651"/>
      <c r="H4" s="651"/>
      <c r="I4" s="53"/>
      <c r="J4" s="8" t="s">
        <v>378</v>
      </c>
      <c r="K4" s="8"/>
      <c r="L4" s="8"/>
      <c r="M4" s="8"/>
      <c r="N4" s="8"/>
      <c r="O4" s="8"/>
      <c r="P4" s="8"/>
      <c r="Q4" s="8"/>
      <c r="R4" s="8"/>
      <c r="S4" s="8"/>
      <c r="T4" s="8"/>
      <c r="U4" s="8"/>
      <c r="V4" s="8"/>
      <c r="W4" s="8"/>
      <c r="X4" s="8"/>
    </row>
    <row r="5" spans="1:24" ht="30" customHeight="1" x14ac:dyDescent="0.45">
      <c r="B5" s="476" t="s">
        <v>393</v>
      </c>
      <c r="C5" s="477"/>
      <c r="D5" s="470" t="str">
        <f>固定費係数入力シート!D5</f>
        <v>ABC-123の●●●●●●●●●●●●●●●●●●●●●第Ⅲ試験</v>
      </c>
      <c r="E5" s="470"/>
      <c r="F5" s="470"/>
      <c r="G5" s="470"/>
      <c r="H5" s="471"/>
      <c r="I5" s="12"/>
      <c r="J5" s="8" t="s">
        <v>406</v>
      </c>
      <c r="K5" s="8"/>
      <c r="L5" s="8"/>
      <c r="M5" s="8"/>
      <c r="N5" s="8"/>
      <c r="O5" s="8"/>
      <c r="P5" s="8"/>
      <c r="Q5" s="8"/>
      <c r="R5" s="8"/>
      <c r="S5" s="8"/>
      <c r="T5" s="8"/>
      <c r="U5" s="8"/>
      <c r="V5" s="8"/>
      <c r="W5" s="8"/>
      <c r="X5" s="8"/>
    </row>
    <row r="6" spans="1:24" ht="18" customHeight="1" x14ac:dyDescent="0.45">
      <c r="B6" s="464" t="s">
        <v>391</v>
      </c>
      <c r="C6" s="465"/>
      <c r="D6" s="472" t="str">
        <f>固定費係数入力シート!D6</f>
        <v>（治験国内管理人）●●●●●●●●●●●●●●●●株式会社</v>
      </c>
      <c r="E6" s="472"/>
      <c r="F6" s="472"/>
      <c r="G6" s="472"/>
      <c r="H6" s="473"/>
      <c r="I6" s="12"/>
      <c r="J6" s="8"/>
      <c r="K6" s="8"/>
      <c r="L6" s="8"/>
      <c r="M6" s="8"/>
      <c r="N6" s="8"/>
      <c r="O6" s="8"/>
      <c r="P6" s="8"/>
      <c r="Q6" s="8"/>
      <c r="R6" s="8"/>
      <c r="S6" s="8"/>
      <c r="T6" s="8"/>
      <c r="U6" s="8"/>
      <c r="V6" s="8"/>
      <c r="W6" s="8"/>
      <c r="X6" s="8"/>
    </row>
    <row r="7" spans="1:24" ht="18" customHeight="1" x14ac:dyDescent="0.45">
      <c r="B7" s="464" t="s">
        <v>392</v>
      </c>
      <c r="C7" s="465"/>
      <c r="D7" s="472" t="str">
        <f>固定費係数入力シート!D7</f>
        <v>地方独立行政法人　大阪府立病院機構　大阪母子医療センター</v>
      </c>
      <c r="E7" s="472"/>
      <c r="F7" s="472"/>
      <c r="G7" s="472"/>
      <c r="H7" s="473"/>
      <c r="I7" s="12"/>
      <c r="J7" s="8"/>
      <c r="K7" s="8"/>
      <c r="L7" s="8"/>
      <c r="M7" s="8"/>
      <c r="N7" s="8"/>
      <c r="O7" s="8"/>
      <c r="P7" s="8"/>
      <c r="Q7" s="8"/>
      <c r="R7" s="8"/>
      <c r="S7" s="8"/>
      <c r="T7" s="8"/>
      <c r="U7" s="8"/>
      <c r="V7" s="8"/>
      <c r="W7" s="8"/>
      <c r="X7" s="8"/>
    </row>
    <row r="8" spans="1:24" ht="18" customHeight="1" x14ac:dyDescent="0.45">
      <c r="B8" s="464" t="s">
        <v>388</v>
      </c>
      <c r="C8" s="465"/>
      <c r="D8" s="637">
        <v>45383</v>
      </c>
      <c r="E8" s="637"/>
      <c r="F8" s="637"/>
      <c r="G8" s="637"/>
      <c r="H8" s="638"/>
      <c r="I8" s="12"/>
      <c r="J8" s="8"/>
      <c r="K8" s="8"/>
      <c r="L8" s="8"/>
      <c r="M8" s="8"/>
      <c r="N8" s="8"/>
      <c r="O8" s="8"/>
      <c r="P8" s="8"/>
      <c r="Q8" s="8"/>
      <c r="R8" s="8"/>
      <c r="S8" s="8"/>
      <c r="T8" s="8"/>
      <c r="U8" s="8"/>
      <c r="V8" s="8"/>
      <c r="W8" s="8"/>
      <c r="X8" s="8"/>
    </row>
    <row r="9" spans="1:24" ht="18" customHeight="1" x14ac:dyDescent="0.45">
      <c r="B9" s="464" t="s">
        <v>389</v>
      </c>
      <c r="C9" s="465"/>
      <c r="D9" s="637">
        <v>46447</v>
      </c>
      <c r="E9" s="637"/>
      <c r="F9" s="637"/>
      <c r="G9" s="637"/>
      <c r="H9" s="638"/>
      <c r="I9" s="12"/>
      <c r="J9" s="8"/>
      <c r="K9" s="8"/>
      <c r="L9" s="8"/>
      <c r="M9" s="8"/>
      <c r="N9" s="8"/>
      <c r="O9" s="8"/>
      <c r="P9" s="8"/>
      <c r="Q9" s="8"/>
      <c r="R9" s="8"/>
      <c r="S9" s="8"/>
      <c r="T9" s="8"/>
      <c r="U9" s="8"/>
      <c r="V9" s="8"/>
      <c r="W9" s="8"/>
      <c r="X9" s="8"/>
    </row>
    <row r="10" spans="1:24" ht="18" customHeight="1" x14ac:dyDescent="0.45">
      <c r="B10" s="464" t="s">
        <v>390</v>
      </c>
      <c r="C10" s="465"/>
      <c r="D10" s="639">
        <f>DATEDIF(D8,D9,"M")+1</f>
        <v>36</v>
      </c>
      <c r="E10" s="640"/>
      <c r="F10" s="640"/>
      <c r="G10" s="640"/>
      <c r="H10" s="641"/>
      <c r="I10" s="12"/>
      <c r="J10" s="8"/>
      <c r="K10" s="8"/>
      <c r="L10" s="8"/>
      <c r="M10" s="8"/>
      <c r="N10" s="8"/>
      <c r="O10" s="8"/>
      <c r="P10" s="8"/>
      <c r="Q10" s="8"/>
      <c r="R10" s="8"/>
      <c r="S10" s="8"/>
      <c r="T10" s="8"/>
      <c r="U10" s="8"/>
      <c r="V10" s="8"/>
      <c r="W10" s="8"/>
      <c r="X10" s="8"/>
    </row>
    <row r="11" spans="1:24" ht="18" customHeight="1" thickBot="1" x14ac:dyDescent="0.5">
      <c r="B11" s="459" t="s">
        <v>11</v>
      </c>
      <c r="C11" s="460"/>
      <c r="D11" s="654">
        <v>2</v>
      </c>
      <c r="E11" s="654"/>
      <c r="F11" s="654"/>
      <c r="G11" s="654"/>
      <c r="H11" s="655"/>
      <c r="I11" s="274"/>
      <c r="J11" s="8"/>
      <c r="K11" s="8"/>
      <c r="L11" s="8"/>
      <c r="M11" s="8"/>
      <c r="N11" s="8"/>
      <c r="O11" s="8"/>
      <c r="P11" s="8"/>
      <c r="Q11" s="8"/>
      <c r="R11" s="8"/>
      <c r="S11" s="8"/>
      <c r="T11" s="8"/>
      <c r="U11" s="8"/>
      <c r="V11" s="8"/>
      <c r="W11" s="8"/>
      <c r="X11" s="8"/>
    </row>
    <row r="12" spans="1:24" ht="18" customHeight="1" x14ac:dyDescent="0.45">
      <c r="B12" s="11"/>
      <c r="C12" s="11"/>
      <c r="D12" s="12"/>
      <c r="E12" s="12"/>
      <c r="F12" s="12"/>
      <c r="G12" s="12"/>
      <c r="H12" s="12"/>
      <c r="I12" s="12"/>
      <c r="J12" s="8"/>
      <c r="K12" s="8"/>
      <c r="L12" s="8"/>
      <c r="M12" s="8"/>
      <c r="N12" s="8"/>
      <c r="O12" s="8"/>
      <c r="P12" s="8"/>
      <c r="Q12" s="8"/>
      <c r="R12" s="8"/>
      <c r="S12" s="8"/>
      <c r="T12" s="8"/>
      <c r="U12" s="8"/>
      <c r="V12" s="8"/>
      <c r="W12" s="8"/>
      <c r="X12" s="8"/>
    </row>
    <row r="13" spans="1:24" ht="18" customHeight="1" thickBot="1" x14ac:dyDescent="0.5">
      <c r="B13" s="8" t="s">
        <v>103</v>
      </c>
      <c r="C13" s="11"/>
      <c r="D13" s="12"/>
      <c r="E13" s="12"/>
      <c r="F13" s="12"/>
      <c r="G13" s="12"/>
      <c r="H13" s="12"/>
      <c r="I13" s="12"/>
      <c r="J13" s="8"/>
      <c r="K13" s="8"/>
      <c r="L13" s="8"/>
      <c r="M13" s="8"/>
      <c r="N13" s="8"/>
      <c r="O13" s="8"/>
      <c r="P13" s="8"/>
      <c r="Q13" s="8"/>
      <c r="R13" s="8"/>
      <c r="S13" s="8"/>
      <c r="T13" s="8"/>
      <c r="U13" s="8"/>
      <c r="V13" s="8"/>
      <c r="W13" s="8"/>
      <c r="X13" s="8"/>
    </row>
    <row r="14" spans="1:24" ht="18" customHeight="1" x14ac:dyDescent="0.45">
      <c r="A14" s="2"/>
      <c r="B14" s="51" t="s">
        <v>58</v>
      </c>
      <c r="C14" s="646" t="s">
        <v>27</v>
      </c>
      <c r="D14" s="647"/>
      <c r="E14" s="647"/>
      <c r="F14" s="648"/>
      <c r="G14" s="649" t="s">
        <v>13</v>
      </c>
      <c r="H14" s="650"/>
      <c r="I14" s="275"/>
      <c r="J14" s="452" t="s">
        <v>313</v>
      </c>
      <c r="K14" s="452"/>
      <c r="L14" s="452"/>
      <c r="M14" s="452"/>
      <c r="N14" s="452"/>
      <c r="O14" s="452"/>
      <c r="P14" s="452"/>
      <c r="Q14" s="452"/>
      <c r="R14" s="452"/>
      <c r="S14" s="452"/>
      <c r="T14" s="452"/>
      <c r="U14" s="452"/>
      <c r="V14" s="452"/>
      <c r="W14" s="452"/>
      <c r="X14" s="452"/>
    </row>
    <row r="15" spans="1:24" ht="18" customHeight="1" x14ac:dyDescent="0.45">
      <c r="A15" s="2"/>
      <c r="B15" s="50" t="s">
        <v>4</v>
      </c>
      <c r="C15" s="631" t="s">
        <v>5</v>
      </c>
      <c r="D15" s="472"/>
      <c r="E15" s="472"/>
      <c r="F15" s="632"/>
      <c r="G15" s="629" t="s">
        <v>13</v>
      </c>
      <c r="H15" s="630"/>
      <c r="I15" s="275"/>
      <c r="J15" s="10" t="s">
        <v>314</v>
      </c>
      <c r="K15" s="13"/>
      <c r="L15" s="13"/>
      <c r="M15" s="13"/>
      <c r="N15" s="13"/>
      <c r="O15" s="13"/>
      <c r="P15" s="13"/>
      <c r="Q15" s="13"/>
      <c r="R15" s="13"/>
      <c r="S15" s="13"/>
      <c r="T15" s="13"/>
      <c r="U15" s="13"/>
      <c r="V15" s="13"/>
      <c r="W15" s="13"/>
      <c r="X15" s="13"/>
    </row>
    <row r="16" spans="1:24" ht="18" customHeight="1" x14ac:dyDescent="0.45">
      <c r="A16" s="2"/>
      <c r="B16" s="52" t="s">
        <v>12</v>
      </c>
      <c r="C16" s="606" t="s">
        <v>28</v>
      </c>
      <c r="D16" s="642"/>
      <c r="E16" s="642"/>
      <c r="F16" s="643"/>
      <c r="G16" s="644" t="s">
        <v>256</v>
      </c>
      <c r="H16" s="645"/>
      <c r="I16" s="275"/>
      <c r="J16" s="8" t="s">
        <v>379</v>
      </c>
      <c r="K16" s="8"/>
      <c r="L16" s="8"/>
      <c r="M16" s="8"/>
      <c r="N16" s="8"/>
      <c r="O16" s="8"/>
      <c r="P16" s="8"/>
      <c r="Q16" s="8"/>
      <c r="R16" s="8"/>
      <c r="S16" s="8"/>
      <c r="T16" s="8"/>
      <c r="U16" s="8"/>
      <c r="V16" s="8"/>
      <c r="W16" s="8"/>
      <c r="X16" s="8"/>
    </row>
    <row r="17" spans="1:24" ht="18" customHeight="1" x14ac:dyDescent="0.45">
      <c r="A17" s="2"/>
      <c r="B17" s="24" t="s">
        <v>59</v>
      </c>
      <c r="C17" s="631" t="s">
        <v>89</v>
      </c>
      <c r="D17" s="472"/>
      <c r="E17" s="472"/>
      <c r="F17" s="632"/>
      <c r="G17" s="629">
        <v>1.5</v>
      </c>
      <c r="H17" s="630"/>
      <c r="I17" s="275"/>
      <c r="J17" s="8" t="s">
        <v>315</v>
      </c>
      <c r="K17" s="10"/>
      <c r="L17" s="10"/>
      <c r="M17" s="10"/>
      <c r="N17" s="10"/>
      <c r="O17" s="10"/>
      <c r="P17" s="10"/>
      <c r="Q17" s="10"/>
      <c r="R17" s="10"/>
      <c r="S17" s="10"/>
      <c r="T17" s="10"/>
      <c r="U17" s="10"/>
      <c r="V17" s="10"/>
      <c r="W17" s="10"/>
      <c r="X17" s="8"/>
    </row>
    <row r="18" spans="1:24" ht="18" customHeight="1" x14ac:dyDescent="0.45">
      <c r="A18" s="2"/>
      <c r="B18" s="52" t="s">
        <v>60</v>
      </c>
      <c r="C18" s="624" t="s">
        <v>106</v>
      </c>
      <c r="D18" s="656"/>
      <c r="E18" s="656"/>
      <c r="F18" s="657"/>
      <c r="G18" s="627">
        <v>1.2</v>
      </c>
      <c r="H18" s="628"/>
      <c r="I18" s="276"/>
      <c r="J18" s="8" t="s">
        <v>105</v>
      </c>
      <c r="K18" s="8"/>
      <c r="L18" s="8"/>
      <c r="M18" s="8"/>
      <c r="N18" s="8"/>
      <c r="O18" s="8"/>
      <c r="P18" s="8"/>
      <c r="Q18" s="8"/>
      <c r="R18" s="8"/>
      <c r="S18" s="8"/>
      <c r="T18" s="8"/>
      <c r="U18" s="8"/>
      <c r="V18" s="8"/>
      <c r="W18" s="8"/>
      <c r="X18" s="8"/>
    </row>
    <row r="19" spans="1:24" ht="18" customHeight="1" x14ac:dyDescent="0.45">
      <c r="A19" s="2"/>
      <c r="B19" s="14" t="s">
        <v>61</v>
      </c>
      <c r="C19" s="509" t="s">
        <v>90</v>
      </c>
      <c r="D19" s="519"/>
      <c r="E19" s="519"/>
      <c r="F19" s="520"/>
      <c r="G19" s="542">
        <v>1.5</v>
      </c>
      <c r="H19" s="543"/>
      <c r="I19" s="276"/>
      <c r="J19" s="8" t="s">
        <v>359</v>
      </c>
      <c r="K19" s="8"/>
      <c r="L19" s="8"/>
      <c r="M19" s="8"/>
      <c r="N19" s="8"/>
      <c r="O19" s="8"/>
      <c r="P19" s="8"/>
      <c r="Q19" s="8"/>
      <c r="R19" s="8"/>
      <c r="S19" s="8"/>
      <c r="T19" s="8"/>
      <c r="U19" s="8"/>
      <c r="V19" s="8"/>
      <c r="W19" s="8"/>
      <c r="X19" s="8"/>
    </row>
    <row r="20" spans="1:24" ht="18" customHeight="1" x14ac:dyDescent="0.45">
      <c r="A20" s="2"/>
      <c r="B20" s="31" t="s">
        <v>62</v>
      </c>
      <c r="C20" s="624" t="s">
        <v>277</v>
      </c>
      <c r="D20" s="625"/>
      <c r="E20" s="625"/>
      <c r="F20" s="626"/>
      <c r="G20" s="627">
        <v>6</v>
      </c>
      <c r="H20" s="628"/>
      <c r="I20" s="276"/>
      <c r="J20" s="8" t="s">
        <v>368</v>
      </c>
      <c r="K20" s="281"/>
      <c r="L20" s="281"/>
      <c r="M20" s="281"/>
      <c r="N20" s="281"/>
      <c r="O20" s="281"/>
      <c r="P20" s="281"/>
      <c r="Q20" s="8"/>
      <c r="R20" s="8"/>
      <c r="S20" s="8"/>
      <c r="T20" s="8"/>
      <c r="U20" s="8"/>
      <c r="V20" s="8"/>
      <c r="W20" s="8"/>
      <c r="X20" s="8"/>
    </row>
    <row r="21" spans="1:24" ht="18" customHeight="1" x14ac:dyDescent="0.45">
      <c r="A21" s="2"/>
      <c r="B21" s="14" t="s">
        <v>63</v>
      </c>
      <c r="C21" s="631" t="s">
        <v>376</v>
      </c>
      <c r="D21" s="472"/>
      <c r="E21" s="472"/>
      <c r="F21" s="632"/>
      <c r="G21" s="629" t="s">
        <v>373</v>
      </c>
      <c r="H21" s="630"/>
      <c r="I21" s="275"/>
      <c r="J21" s="8" t="s">
        <v>316</v>
      </c>
      <c r="K21" s="8"/>
      <c r="L21" s="8"/>
      <c r="M21" s="8"/>
      <c r="N21" s="8"/>
      <c r="O21" s="8"/>
      <c r="P21" s="8"/>
      <c r="Q21" s="8"/>
      <c r="R21" s="8"/>
      <c r="S21" s="8"/>
      <c r="T21" s="8"/>
      <c r="U21" s="8"/>
      <c r="V21" s="8"/>
      <c r="W21" s="8"/>
      <c r="X21" s="8"/>
    </row>
    <row r="22" spans="1:24" ht="18" customHeight="1" x14ac:dyDescent="0.45">
      <c r="A22" s="2"/>
      <c r="B22" s="615" t="s">
        <v>64</v>
      </c>
      <c r="C22" s="606" t="s">
        <v>312</v>
      </c>
      <c r="D22" s="607"/>
      <c r="E22" s="607"/>
      <c r="F22" s="608"/>
      <c r="G22" s="609">
        <v>9</v>
      </c>
      <c r="H22" s="610"/>
      <c r="I22" s="277"/>
      <c r="J22" s="8" t="s">
        <v>362</v>
      </c>
      <c r="K22" s="8"/>
      <c r="L22" s="8"/>
      <c r="M22" s="8"/>
      <c r="N22" s="8"/>
      <c r="O22" s="8"/>
      <c r="P22" s="8"/>
      <c r="Q22" s="8"/>
      <c r="R22" s="8"/>
      <c r="S22" s="8"/>
      <c r="T22" s="8"/>
      <c r="U22" s="8"/>
      <c r="V22" s="8"/>
      <c r="W22" s="8"/>
      <c r="X22" s="8"/>
    </row>
    <row r="23" spans="1:24" ht="18" customHeight="1" x14ac:dyDescent="0.45">
      <c r="A23" s="2"/>
      <c r="B23" s="616"/>
      <c r="C23" s="253" t="s">
        <v>332</v>
      </c>
      <c r="D23" s="585" t="s">
        <v>34</v>
      </c>
      <c r="E23" s="585"/>
      <c r="F23" s="586"/>
      <c r="G23" s="613"/>
      <c r="H23" s="614"/>
      <c r="I23" s="277"/>
      <c r="K23" s="8"/>
      <c r="L23" s="8"/>
      <c r="M23" s="8"/>
      <c r="N23" s="8"/>
      <c r="O23" s="8"/>
      <c r="P23" s="8"/>
      <c r="Q23" s="8"/>
      <c r="R23" s="8"/>
      <c r="S23" s="8"/>
      <c r="T23" s="8"/>
      <c r="U23" s="8"/>
      <c r="V23" s="8"/>
      <c r="W23" s="8"/>
      <c r="X23" s="8"/>
    </row>
    <row r="24" spans="1:24" ht="18" customHeight="1" x14ac:dyDescent="0.45">
      <c r="A24" s="2"/>
      <c r="B24" s="512" t="s">
        <v>65</v>
      </c>
      <c r="C24" s="509" t="s">
        <v>29</v>
      </c>
      <c r="D24" s="510"/>
      <c r="E24" s="510"/>
      <c r="F24" s="511"/>
      <c r="G24" s="579">
        <v>13</v>
      </c>
      <c r="H24" s="580"/>
      <c r="I24" s="277"/>
      <c r="J24" s="452" t="s">
        <v>363</v>
      </c>
      <c r="K24" s="445"/>
      <c r="L24" s="445"/>
      <c r="M24" s="445"/>
      <c r="N24" s="445"/>
      <c r="O24" s="445"/>
      <c r="P24" s="445"/>
      <c r="Q24" s="445"/>
      <c r="R24" s="445"/>
      <c r="S24" s="445"/>
      <c r="T24" s="445"/>
      <c r="U24" s="445"/>
      <c r="V24" s="445"/>
      <c r="W24" s="445"/>
      <c r="X24" s="445"/>
    </row>
    <row r="25" spans="1:24" ht="18" customHeight="1" x14ac:dyDescent="0.45">
      <c r="A25" s="2"/>
      <c r="B25" s="484"/>
      <c r="C25" s="48" t="s">
        <v>332</v>
      </c>
      <c r="D25" s="577" t="s">
        <v>51</v>
      </c>
      <c r="E25" s="577"/>
      <c r="F25" s="578"/>
      <c r="G25" s="583"/>
      <c r="H25" s="584"/>
      <c r="I25" s="277"/>
      <c r="J25" s="445"/>
      <c r="K25" s="445"/>
      <c r="L25" s="445"/>
      <c r="M25" s="445"/>
      <c r="N25" s="445"/>
      <c r="O25" s="445"/>
      <c r="P25" s="445"/>
      <c r="Q25" s="445"/>
      <c r="R25" s="445"/>
      <c r="S25" s="445"/>
      <c r="T25" s="445"/>
      <c r="U25" s="445"/>
      <c r="V25" s="445"/>
      <c r="W25" s="445"/>
      <c r="X25" s="445"/>
    </row>
    <row r="26" spans="1:24" ht="18" customHeight="1" x14ac:dyDescent="0.45">
      <c r="A26" s="2"/>
      <c r="B26" s="615" t="s">
        <v>66</v>
      </c>
      <c r="C26" s="606" t="s">
        <v>76</v>
      </c>
      <c r="D26" s="607"/>
      <c r="E26" s="607"/>
      <c r="F26" s="608"/>
      <c r="G26" s="609">
        <v>12</v>
      </c>
      <c r="H26" s="610"/>
      <c r="I26" s="277"/>
      <c r="J26" s="8" t="s">
        <v>398</v>
      </c>
      <c r="K26" s="8"/>
      <c r="L26" s="8"/>
      <c r="M26" s="8"/>
      <c r="N26" s="8"/>
      <c r="O26" s="8"/>
      <c r="P26" s="8"/>
      <c r="Q26" s="8"/>
      <c r="R26" s="8"/>
      <c r="S26" s="8"/>
      <c r="T26" s="8"/>
      <c r="U26" s="8"/>
      <c r="V26" s="8"/>
      <c r="W26" s="8"/>
      <c r="X26" s="8"/>
    </row>
    <row r="27" spans="1:24" ht="18" customHeight="1" x14ac:dyDescent="0.45">
      <c r="A27" s="2"/>
      <c r="B27" s="616"/>
      <c r="C27" s="253" t="s">
        <v>332</v>
      </c>
      <c r="D27" s="585" t="s">
        <v>52</v>
      </c>
      <c r="E27" s="585"/>
      <c r="F27" s="586"/>
      <c r="G27" s="613"/>
      <c r="H27" s="614"/>
      <c r="I27" s="277"/>
      <c r="J27" s="8"/>
      <c r="K27" s="8"/>
      <c r="L27" s="8"/>
      <c r="M27" s="8"/>
      <c r="N27" s="8"/>
      <c r="O27" s="8"/>
      <c r="P27" s="8"/>
      <c r="Q27" s="8"/>
      <c r="R27" s="8"/>
      <c r="S27" s="8"/>
      <c r="T27" s="8"/>
      <c r="U27" s="8"/>
      <c r="V27" s="8"/>
      <c r="W27" s="8"/>
      <c r="X27" s="8"/>
    </row>
    <row r="28" spans="1:24" ht="18" customHeight="1" x14ac:dyDescent="0.45">
      <c r="A28" s="2"/>
      <c r="B28" s="512" t="s">
        <v>78</v>
      </c>
      <c r="C28" s="509" t="s">
        <v>30</v>
      </c>
      <c r="D28" s="510"/>
      <c r="E28" s="510"/>
      <c r="F28" s="511"/>
      <c r="G28" s="633">
        <v>14</v>
      </c>
      <c r="H28" s="634"/>
      <c r="I28" s="278"/>
      <c r="J28" s="8"/>
      <c r="K28" s="8"/>
      <c r="L28" s="8"/>
      <c r="M28" s="8"/>
      <c r="N28" s="8"/>
      <c r="O28" s="8"/>
      <c r="P28" s="8"/>
      <c r="Q28" s="8"/>
      <c r="R28" s="8"/>
      <c r="S28" s="8"/>
      <c r="T28" s="8"/>
      <c r="U28" s="8"/>
      <c r="V28" s="8"/>
      <c r="W28" s="8"/>
      <c r="X28" s="8"/>
    </row>
    <row r="29" spans="1:24" ht="18" customHeight="1" x14ac:dyDescent="0.45">
      <c r="A29" s="2"/>
      <c r="B29" s="484"/>
      <c r="C29" s="48" t="s">
        <v>350</v>
      </c>
      <c r="D29" s="577" t="s">
        <v>33</v>
      </c>
      <c r="E29" s="577"/>
      <c r="F29" s="578"/>
      <c r="G29" s="635"/>
      <c r="H29" s="636"/>
      <c r="I29" s="278"/>
      <c r="J29" s="8"/>
      <c r="K29" s="8"/>
      <c r="L29" s="8"/>
      <c r="M29" s="8"/>
      <c r="N29" s="8"/>
      <c r="O29" s="8"/>
      <c r="P29" s="8"/>
      <c r="Q29" s="8"/>
      <c r="R29" s="8"/>
      <c r="S29" s="8"/>
      <c r="T29" s="8"/>
      <c r="U29" s="8"/>
      <c r="V29" s="8"/>
      <c r="W29" s="8"/>
      <c r="X29" s="8"/>
    </row>
    <row r="30" spans="1:24" ht="18" customHeight="1" x14ac:dyDescent="0.45">
      <c r="A30" s="2"/>
      <c r="B30" s="615" t="s">
        <v>79</v>
      </c>
      <c r="C30" s="606" t="s">
        <v>31</v>
      </c>
      <c r="D30" s="607"/>
      <c r="E30" s="607"/>
      <c r="F30" s="608"/>
      <c r="G30" s="609">
        <v>12</v>
      </c>
      <c r="H30" s="610"/>
      <c r="I30" s="277"/>
      <c r="J30" s="8" t="s">
        <v>77</v>
      </c>
      <c r="K30" s="8"/>
      <c r="L30" s="8"/>
      <c r="M30" s="8"/>
      <c r="N30" s="8"/>
      <c r="O30" s="8"/>
      <c r="P30" s="8"/>
      <c r="Q30" s="8"/>
      <c r="R30" s="8"/>
      <c r="S30" s="8"/>
      <c r="T30" s="8"/>
      <c r="U30" s="8"/>
      <c r="V30" s="8"/>
      <c r="W30" s="8"/>
      <c r="X30" s="8"/>
    </row>
    <row r="31" spans="1:24" ht="18" customHeight="1" x14ac:dyDescent="0.45">
      <c r="A31" s="2"/>
      <c r="B31" s="616"/>
      <c r="C31" s="253" t="s">
        <v>332</v>
      </c>
      <c r="D31" s="585" t="s">
        <v>50</v>
      </c>
      <c r="E31" s="585"/>
      <c r="F31" s="586"/>
      <c r="G31" s="613"/>
      <c r="H31" s="614"/>
      <c r="I31" s="277"/>
      <c r="J31" s="8"/>
      <c r="K31" s="8"/>
      <c r="L31" s="8"/>
      <c r="M31" s="8"/>
      <c r="N31" s="8"/>
      <c r="O31" s="8"/>
      <c r="P31" s="8"/>
      <c r="Q31" s="8"/>
      <c r="R31" s="8"/>
      <c r="S31" s="8"/>
      <c r="T31" s="8"/>
      <c r="U31" s="8"/>
      <c r="V31" s="8"/>
      <c r="W31" s="8"/>
      <c r="X31" s="8"/>
    </row>
    <row r="32" spans="1:24" ht="18" customHeight="1" x14ac:dyDescent="0.45">
      <c r="A32" s="2"/>
      <c r="B32" s="512" t="s">
        <v>80</v>
      </c>
      <c r="C32" s="509" t="s">
        <v>101</v>
      </c>
      <c r="D32" s="510"/>
      <c r="E32" s="510"/>
      <c r="F32" s="511"/>
      <c r="G32" s="633">
        <v>6</v>
      </c>
      <c r="H32" s="634"/>
      <c r="I32" s="278"/>
      <c r="J32" s="8" t="s">
        <v>100</v>
      </c>
      <c r="K32" s="8"/>
      <c r="L32" s="8"/>
      <c r="M32" s="8"/>
      <c r="N32" s="8"/>
      <c r="O32" s="8"/>
      <c r="P32" s="8"/>
      <c r="Q32" s="8"/>
      <c r="R32" s="8"/>
      <c r="S32" s="8"/>
      <c r="T32" s="8"/>
      <c r="U32" s="8"/>
      <c r="V32" s="8"/>
      <c r="W32" s="8"/>
      <c r="X32" s="8"/>
    </row>
    <row r="33" spans="1:24" ht="18" customHeight="1" x14ac:dyDescent="0.45">
      <c r="A33" s="2"/>
      <c r="B33" s="484"/>
      <c r="C33" s="48" t="s">
        <v>350</v>
      </c>
      <c r="D33" s="577" t="s">
        <v>35</v>
      </c>
      <c r="E33" s="577"/>
      <c r="F33" s="578"/>
      <c r="G33" s="635"/>
      <c r="H33" s="636"/>
      <c r="I33" s="278"/>
      <c r="J33" s="8"/>
      <c r="K33" s="8"/>
      <c r="L33" s="8"/>
      <c r="M33" s="8"/>
      <c r="N33" s="8"/>
      <c r="O33" s="8"/>
      <c r="P33" s="8"/>
      <c r="Q33" s="8"/>
      <c r="R33" s="8"/>
      <c r="S33" s="8"/>
      <c r="T33" s="8"/>
      <c r="U33" s="8"/>
      <c r="V33" s="8"/>
      <c r="W33" s="8"/>
      <c r="X33" s="8"/>
    </row>
    <row r="34" spans="1:24" ht="18" customHeight="1" x14ac:dyDescent="0.45">
      <c r="A34" s="2"/>
      <c r="B34" s="615" t="s">
        <v>8</v>
      </c>
      <c r="C34" s="606" t="s">
        <v>334</v>
      </c>
      <c r="D34" s="607"/>
      <c r="E34" s="607"/>
      <c r="F34" s="608"/>
      <c r="G34" s="609">
        <v>8</v>
      </c>
      <c r="H34" s="610"/>
      <c r="I34" s="277"/>
      <c r="J34" s="8" t="s">
        <v>346</v>
      </c>
      <c r="K34" s="8"/>
      <c r="L34" s="8"/>
      <c r="M34" s="8"/>
      <c r="N34" s="8"/>
      <c r="O34" s="8"/>
      <c r="P34" s="8"/>
      <c r="Q34" s="8"/>
      <c r="R34" s="8"/>
      <c r="S34" s="8"/>
      <c r="T34" s="8"/>
      <c r="U34" s="8"/>
      <c r="V34" s="8"/>
      <c r="W34" s="8"/>
      <c r="X34" s="8"/>
    </row>
    <row r="35" spans="1:24" ht="18" customHeight="1" x14ac:dyDescent="0.45">
      <c r="A35" s="2"/>
      <c r="B35" s="560"/>
      <c r="C35" s="254" t="s">
        <v>342</v>
      </c>
      <c r="D35" s="604" t="s">
        <v>364</v>
      </c>
      <c r="E35" s="604"/>
      <c r="F35" s="605"/>
      <c r="G35" s="611"/>
      <c r="H35" s="612"/>
      <c r="I35" s="277"/>
      <c r="J35" s="8"/>
      <c r="K35" s="8"/>
      <c r="L35" s="8"/>
      <c r="M35" s="8"/>
      <c r="N35" s="8"/>
      <c r="O35" s="8"/>
      <c r="P35" s="8"/>
      <c r="Q35" s="8"/>
      <c r="R35" s="8"/>
      <c r="S35" s="8"/>
      <c r="T35" s="8"/>
      <c r="U35" s="8"/>
      <c r="V35" s="8"/>
      <c r="W35" s="8"/>
      <c r="X35" s="8"/>
    </row>
    <row r="36" spans="1:24" ht="18" customHeight="1" x14ac:dyDescent="0.45">
      <c r="A36" s="2"/>
      <c r="B36" s="616"/>
      <c r="C36" s="253" t="s">
        <v>332</v>
      </c>
      <c r="D36" s="585" t="s">
        <v>45</v>
      </c>
      <c r="E36" s="585"/>
      <c r="F36" s="586"/>
      <c r="G36" s="613"/>
      <c r="H36" s="614"/>
      <c r="I36" s="277"/>
      <c r="J36" s="8"/>
      <c r="K36" s="8"/>
      <c r="L36" s="8"/>
      <c r="M36" s="8"/>
      <c r="N36" s="8"/>
      <c r="O36" s="8"/>
      <c r="P36" s="8"/>
      <c r="Q36" s="8"/>
      <c r="R36" s="8"/>
      <c r="S36" s="8"/>
      <c r="T36" s="8"/>
      <c r="U36" s="8"/>
      <c r="V36" s="8"/>
      <c r="W36" s="8"/>
      <c r="X36" s="8"/>
    </row>
    <row r="37" spans="1:24" ht="18" customHeight="1" x14ac:dyDescent="0.45">
      <c r="A37" s="2"/>
      <c r="B37" s="512" t="s">
        <v>68</v>
      </c>
      <c r="C37" s="509" t="s">
        <v>56</v>
      </c>
      <c r="D37" s="510"/>
      <c r="E37" s="510"/>
      <c r="F37" s="511"/>
      <c r="G37" s="579">
        <v>2</v>
      </c>
      <c r="H37" s="580"/>
      <c r="I37" s="277"/>
      <c r="J37" s="8"/>
      <c r="K37" s="8"/>
      <c r="L37" s="8"/>
      <c r="M37" s="8"/>
      <c r="N37" s="8"/>
      <c r="O37" s="8"/>
      <c r="P37" s="8"/>
      <c r="Q37" s="8"/>
      <c r="R37" s="8"/>
      <c r="S37" s="8"/>
      <c r="T37" s="8"/>
      <c r="U37" s="8"/>
      <c r="V37" s="8"/>
      <c r="W37" s="8"/>
      <c r="X37" s="8"/>
    </row>
    <row r="38" spans="1:24" ht="18" customHeight="1" x14ac:dyDescent="0.45">
      <c r="A38" s="2"/>
      <c r="B38" s="483"/>
      <c r="C38" s="45" t="s">
        <v>351</v>
      </c>
      <c r="D38" s="575" t="s">
        <v>32</v>
      </c>
      <c r="E38" s="575"/>
      <c r="F38" s="576"/>
      <c r="G38" s="581"/>
      <c r="H38" s="582"/>
      <c r="I38" s="277"/>
      <c r="J38" s="8"/>
      <c r="K38" s="8"/>
      <c r="L38" s="8"/>
      <c r="M38" s="8"/>
      <c r="N38" s="8"/>
      <c r="O38" s="8"/>
      <c r="P38" s="8"/>
      <c r="Q38" s="8"/>
      <c r="R38" s="8"/>
      <c r="S38" s="8"/>
      <c r="T38" s="8"/>
      <c r="U38" s="8"/>
      <c r="V38" s="8"/>
      <c r="W38" s="8"/>
      <c r="X38" s="8"/>
    </row>
    <row r="39" spans="1:24" ht="18" customHeight="1" x14ac:dyDescent="0.45">
      <c r="A39" s="2"/>
      <c r="B39" s="484"/>
      <c r="C39" s="48" t="s">
        <v>332</v>
      </c>
      <c r="D39" s="577" t="s">
        <v>283</v>
      </c>
      <c r="E39" s="577"/>
      <c r="F39" s="578"/>
      <c r="G39" s="583"/>
      <c r="H39" s="584"/>
      <c r="I39" s="277"/>
      <c r="J39" s="8"/>
      <c r="K39" s="8"/>
      <c r="L39" s="8"/>
      <c r="M39" s="8"/>
      <c r="N39" s="8"/>
      <c r="O39" s="8"/>
      <c r="P39" s="8"/>
      <c r="Q39" s="8"/>
      <c r="R39" s="8"/>
      <c r="S39" s="8"/>
      <c r="T39" s="8"/>
      <c r="U39" s="8"/>
      <c r="V39" s="8"/>
      <c r="W39" s="8"/>
      <c r="X39" s="8"/>
    </row>
    <row r="40" spans="1:24" ht="18" customHeight="1" x14ac:dyDescent="0.45">
      <c r="A40" s="2"/>
      <c r="B40" s="615" t="s">
        <v>69</v>
      </c>
      <c r="C40" s="606" t="s">
        <v>36</v>
      </c>
      <c r="D40" s="607"/>
      <c r="E40" s="607"/>
      <c r="F40" s="608"/>
      <c r="G40" s="609">
        <v>12</v>
      </c>
      <c r="H40" s="610"/>
      <c r="I40" s="277"/>
      <c r="J40" s="8"/>
      <c r="K40" s="8"/>
      <c r="L40" s="8"/>
      <c r="M40" s="8"/>
      <c r="N40" s="8"/>
      <c r="O40" s="8"/>
      <c r="P40" s="8"/>
      <c r="Q40" s="8"/>
      <c r="R40" s="8"/>
      <c r="S40" s="8"/>
      <c r="T40" s="8"/>
      <c r="U40" s="8"/>
      <c r="V40" s="8"/>
      <c r="W40" s="8"/>
      <c r="X40" s="8"/>
    </row>
    <row r="41" spans="1:24" ht="18" customHeight="1" x14ac:dyDescent="0.45">
      <c r="A41" s="2"/>
      <c r="B41" s="560"/>
      <c r="C41" s="254" t="s">
        <v>342</v>
      </c>
      <c r="D41" s="604" t="s">
        <v>37</v>
      </c>
      <c r="E41" s="604"/>
      <c r="F41" s="605"/>
      <c r="G41" s="611"/>
      <c r="H41" s="612"/>
      <c r="I41" s="277"/>
      <c r="J41" s="8"/>
      <c r="K41" s="8"/>
      <c r="L41" s="8"/>
      <c r="M41" s="8"/>
      <c r="N41" s="8"/>
      <c r="O41" s="8"/>
      <c r="P41" s="8"/>
      <c r="Q41" s="8"/>
      <c r="R41" s="8"/>
      <c r="S41" s="8"/>
      <c r="T41" s="8"/>
      <c r="U41" s="8"/>
      <c r="V41" s="8"/>
      <c r="W41" s="8"/>
      <c r="X41" s="8"/>
    </row>
    <row r="42" spans="1:24" ht="18" customHeight="1" x14ac:dyDescent="0.45">
      <c r="A42" s="2"/>
      <c r="B42" s="616"/>
      <c r="C42" s="253" t="s">
        <v>332</v>
      </c>
      <c r="D42" s="585" t="s">
        <v>74</v>
      </c>
      <c r="E42" s="585"/>
      <c r="F42" s="586"/>
      <c r="G42" s="613"/>
      <c r="H42" s="614"/>
      <c r="I42" s="277"/>
      <c r="J42" s="8"/>
      <c r="K42" s="8"/>
      <c r="L42" s="8"/>
      <c r="M42" s="8"/>
      <c r="N42" s="8"/>
      <c r="O42" s="8"/>
      <c r="P42" s="8"/>
      <c r="Q42" s="8"/>
      <c r="R42" s="8"/>
      <c r="S42" s="8"/>
      <c r="T42" s="8"/>
      <c r="U42" s="8"/>
      <c r="V42" s="8"/>
      <c r="W42" s="8"/>
      <c r="X42" s="8"/>
    </row>
    <row r="43" spans="1:24" ht="18" customHeight="1" x14ac:dyDescent="0.45">
      <c r="A43" s="2"/>
      <c r="B43" s="512" t="s">
        <v>9</v>
      </c>
      <c r="C43" s="509" t="s">
        <v>38</v>
      </c>
      <c r="D43" s="510"/>
      <c r="E43" s="510"/>
      <c r="F43" s="511"/>
      <c r="G43" s="579">
        <v>7</v>
      </c>
      <c r="H43" s="580"/>
      <c r="I43" s="277"/>
      <c r="J43" s="8" t="s">
        <v>53</v>
      </c>
      <c r="K43" s="8"/>
      <c r="L43" s="8"/>
      <c r="M43" s="8"/>
      <c r="N43" s="8"/>
      <c r="O43" s="8"/>
      <c r="P43" s="8"/>
      <c r="Q43" s="8"/>
      <c r="R43" s="8"/>
      <c r="S43" s="8"/>
      <c r="T43" s="8"/>
      <c r="U43" s="8"/>
      <c r="V43" s="8"/>
      <c r="W43" s="8"/>
      <c r="X43" s="8"/>
    </row>
    <row r="44" spans="1:24" ht="18" customHeight="1" x14ac:dyDescent="0.45">
      <c r="A44" s="2"/>
      <c r="B44" s="483"/>
      <c r="C44" s="45" t="s">
        <v>351</v>
      </c>
      <c r="D44" s="575" t="s">
        <v>39</v>
      </c>
      <c r="E44" s="575"/>
      <c r="F44" s="576"/>
      <c r="G44" s="581"/>
      <c r="H44" s="582"/>
      <c r="I44" s="277"/>
      <c r="J44" s="8"/>
      <c r="K44" s="8"/>
      <c r="L44" s="8"/>
      <c r="M44" s="8"/>
      <c r="N44" s="8"/>
      <c r="O44" s="8"/>
      <c r="P44" s="8"/>
      <c r="Q44" s="8"/>
      <c r="R44" s="8"/>
      <c r="S44" s="8"/>
      <c r="T44" s="8"/>
      <c r="U44" s="8"/>
      <c r="V44" s="8"/>
      <c r="W44" s="8"/>
      <c r="X44" s="8"/>
    </row>
    <row r="45" spans="1:24" ht="18" customHeight="1" x14ac:dyDescent="0.45">
      <c r="A45" s="2"/>
      <c r="B45" s="484"/>
      <c r="C45" s="48" t="s">
        <v>332</v>
      </c>
      <c r="D45" s="577" t="s">
        <v>75</v>
      </c>
      <c r="E45" s="577"/>
      <c r="F45" s="578"/>
      <c r="G45" s="583"/>
      <c r="H45" s="584"/>
      <c r="I45" s="277"/>
      <c r="J45" s="8"/>
      <c r="K45" s="8"/>
      <c r="L45" s="8"/>
      <c r="M45" s="8"/>
      <c r="N45" s="8"/>
      <c r="O45" s="8"/>
      <c r="P45" s="8"/>
      <c r="Q45" s="8"/>
      <c r="R45" s="8"/>
      <c r="S45" s="8"/>
      <c r="T45" s="8"/>
      <c r="U45" s="8"/>
      <c r="V45" s="8"/>
      <c r="W45" s="8"/>
      <c r="X45" s="8"/>
    </row>
    <row r="46" spans="1:24" ht="18" customHeight="1" x14ac:dyDescent="0.45">
      <c r="A46" s="2"/>
      <c r="B46" s="615" t="s">
        <v>10</v>
      </c>
      <c r="C46" s="606" t="s">
        <v>55</v>
      </c>
      <c r="D46" s="607"/>
      <c r="E46" s="607"/>
      <c r="F46" s="608"/>
      <c r="G46" s="609">
        <v>12</v>
      </c>
      <c r="H46" s="610"/>
      <c r="I46" s="277"/>
      <c r="J46" s="8" t="s">
        <v>54</v>
      </c>
      <c r="K46" s="8"/>
      <c r="L46" s="8"/>
      <c r="M46" s="8"/>
      <c r="N46" s="8"/>
      <c r="O46" s="8"/>
      <c r="P46" s="8"/>
      <c r="Q46" s="8"/>
      <c r="R46" s="8"/>
      <c r="S46" s="8"/>
      <c r="T46" s="8"/>
      <c r="U46" s="8"/>
      <c r="V46" s="8"/>
      <c r="W46" s="8"/>
      <c r="X46" s="8"/>
    </row>
    <row r="47" spans="1:24" ht="18" customHeight="1" x14ac:dyDescent="0.45">
      <c r="A47" s="2"/>
      <c r="B47" s="560"/>
      <c r="C47" s="254" t="s">
        <v>351</v>
      </c>
      <c r="D47" s="604" t="s">
        <v>40</v>
      </c>
      <c r="E47" s="604"/>
      <c r="F47" s="605"/>
      <c r="G47" s="611"/>
      <c r="H47" s="612"/>
      <c r="I47" s="277"/>
      <c r="J47" s="8"/>
      <c r="K47" s="8"/>
      <c r="L47" s="8"/>
      <c r="M47" s="8"/>
      <c r="N47" s="8"/>
      <c r="O47" s="8"/>
      <c r="P47" s="8"/>
      <c r="Q47" s="8"/>
      <c r="R47" s="8"/>
      <c r="S47" s="8"/>
      <c r="T47" s="8"/>
      <c r="U47" s="8"/>
      <c r="V47" s="8"/>
      <c r="W47" s="8"/>
      <c r="X47" s="8"/>
    </row>
    <row r="48" spans="1:24" ht="18" customHeight="1" x14ac:dyDescent="0.45">
      <c r="A48" s="2"/>
      <c r="B48" s="616"/>
      <c r="C48" s="253" t="s">
        <v>332</v>
      </c>
      <c r="D48" s="585" t="s">
        <v>327</v>
      </c>
      <c r="E48" s="585"/>
      <c r="F48" s="586"/>
      <c r="G48" s="613"/>
      <c r="H48" s="614"/>
      <c r="I48" s="277"/>
      <c r="J48" s="8"/>
      <c r="K48" s="8"/>
      <c r="L48" s="8"/>
      <c r="M48" s="8"/>
      <c r="N48" s="8"/>
      <c r="O48" s="8"/>
      <c r="P48" s="8"/>
      <c r="Q48" s="8"/>
      <c r="R48" s="8"/>
      <c r="S48" s="8"/>
      <c r="T48" s="8"/>
      <c r="U48" s="8"/>
      <c r="V48" s="8"/>
      <c r="W48" s="8"/>
      <c r="X48" s="8"/>
    </row>
    <row r="49" spans="1:27" ht="18" customHeight="1" x14ac:dyDescent="0.45">
      <c r="A49" s="2"/>
      <c r="B49" s="512" t="s">
        <v>70</v>
      </c>
      <c r="C49" s="509" t="s">
        <v>275</v>
      </c>
      <c r="D49" s="510"/>
      <c r="E49" s="510"/>
      <c r="F49" s="511"/>
      <c r="G49" s="579">
        <v>4</v>
      </c>
      <c r="H49" s="580"/>
      <c r="I49" s="277"/>
      <c r="J49" s="559" t="s">
        <v>321</v>
      </c>
      <c r="K49" s="559"/>
      <c r="L49" s="559"/>
      <c r="M49" s="559"/>
      <c r="N49" s="559"/>
      <c r="O49" s="559"/>
      <c r="P49" s="559"/>
      <c r="Q49" s="559"/>
      <c r="R49" s="559"/>
      <c r="S49" s="559"/>
      <c r="T49" s="559"/>
      <c r="U49" s="559"/>
      <c r="V49" s="559"/>
      <c r="W49" s="559"/>
      <c r="X49" s="559"/>
      <c r="Y49" s="170"/>
      <c r="Z49" s="170"/>
      <c r="AA49" s="170"/>
    </row>
    <row r="50" spans="1:27" ht="18" customHeight="1" x14ac:dyDescent="0.45">
      <c r="A50" s="2"/>
      <c r="B50" s="483"/>
      <c r="C50" s="45" t="s">
        <v>351</v>
      </c>
      <c r="D50" s="575" t="s">
        <v>276</v>
      </c>
      <c r="E50" s="575"/>
      <c r="F50" s="576"/>
      <c r="G50" s="581"/>
      <c r="H50" s="582"/>
      <c r="I50" s="277"/>
      <c r="J50" s="559"/>
      <c r="K50" s="559"/>
      <c r="L50" s="559"/>
      <c r="M50" s="559"/>
      <c r="N50" s="559"/>
      <c r="O50" s="559"/>
      <c r="P50" s="559"/>
      <c r="Q50" s="559"/>
      <c r="R50" s="559"/>
      <c r="S50" s="559"/>
      <c r="T50" s="559"/>
      <c r="U50" s="559"/>
      <c r="V50" s="559"/>
      <c r="W50" s="559"/>
      <c r="X50" s="559"/>
      <c r="Y50" s="170"/>
      <c r="Z50" s="170"/>
      <c r="AA50" s="170"/>
    </row>
    <row r="51" spans="1:27" ht="18" customHeight="1" x14ac:dyDescent="0.45">
      <c r="A51" s="2"/>
      <c r="B51" s="484"/>
      <c r="C51" s="48" t="s">
        <v>332</v>
      </c>
      <c r="D51" s="577" t="s">
        <v>374</v>
      </c>
      <c r="E51" s="577"/>
      <c r="F51" s="578"/>
      <c r="G51" s="583"/>
      <c r="H51" s="584"/>
      <c r="I51" s="277"/>
      <c r="J51" s="559"/>
      <c r="K51" s="559"/>
      <c r="L51" s="559"/>
      <c r="M51" s="559"/>
      <c r="N51" s="559"/>
      <c r="O51" s="559"/>
      <c r="P51" s="559"/>
      <c r="Q51" s="559"/>
      <c r="R51" s="559"/>
      <c r="S51" s="559"/>
      <c r="T51" s="559"/>
      <c r="U51" s="559"/>
      <c r="V51" s="559"/>
      <c r="W51" s="559"/>
      <c r="X51" s="559"/>
      <c r="Y51" s="170"/>
      <c r="Z51" s="170"/>
      <c r="AA51" s="170"/>
    </row>
    <row r="52" spans="1:27" ht="18" customHeight="1" x14ac:dyDescent="0.45">
      <c r="A52" s="2"/>
      <c r="B52" s="615" t="s">
        <v>71</v>
      </c>
      <c r="C52" s="606" t="s">
        <v>99</v>
      </c>
      <c r="D52" s="607"/>
      <c r="E52" s="607"/>
      <c r="F52" s="608"/>
      <c r="G52" s="587">
        <v>5</v>
      </c>
      <c r="H52" s="588"/>
      <c r="I52" s="278"/>
      <c r="J52" s="170"/>
      <c r="K52" s="170"/>
      <c r="L52" s="170"/>
      <c r="M52" s="170"/>
      <c r="N52" s="170"/>
      <c r="O52" s="170"/>
      <c r="P52" s="170"/>
      <c r="Q52" s="170"/>
      <c r="R52" s="170"/>
      <c r="S52" s="170"/>
      <c r="T52" s="170"/>
      <c r="U52" s="170"/>
      <c r="V52" s="170"/>
      <c r="W52" s="170"/>
      <c r="X52" s="170"/>
      <c r="Y52" s="170"/>
      <c r="Z52" s="170"/>
      <c r="AA52" s="170"/>
    </row>
    <row r="53" spans="1:27" ht="18" customHeight="1" x14ac:dyDescent="0.45">
      <c r="A53" s="2"/>
      <c r="B53" s="616"/>
      <c r="C53" s="253" t="s">
        <v>332</v>
      </c>
      <c r="D53" s="585" t="s">
        <v>419</v>
      </c>
      <c r="E53" s="585"/>
      <c r="F53" s="586"/>
      <c r="G53" s="589"/>
      <c r="H53" s="590"/>
      <c r="I53" s="278"/>
      <c r="K53" s="8"/>
      <c r="L53" s="8"/>
      <c r="M53" s="8"/>
      <c r="N53" s="8"/>
      <c r="O53" s="8"/>
      <c r="P53" s="8"/>
      <c r="Q53" s="8"/>
      <c r="R53" s="8"/>
      <c r="S53" s="8"/>
      <c r="T53" s="8"/>
      <c r="U53" s="8"/>
      <c r="V53" s="8"/>
      <c r="W53" s="8"/>
      <c r="X53" s="8"/>
    </row>
    <row r="54" spans="1:27" ht="18" customHeight="1" x14ac:dyDescent="0.45">
      <c r="A54" s="2"/>
      <c r="B54" s="512" t="s">
        <v>72</v>
      </c>
      <c r="C54" s="509" t="s">
        <v>41</v>
      </c>
      <c r="D54" s="510"/>
      <c r="E54" s="510"/>
      <c r="F54" s="511"/>
      <c r="G54" s="593"/>
      <c r="H54" s="594"/>
      <c r="I54" s="279"/>
      <c r="J54" s="8"/>
      <c r="K54" s="8"/>
      <c r="L54" s="8"/>
      <c r="M54" s="8"/>
      <c r="N54" s="8"/>
      <c r="O54" s="8"/>
      <c r="P54" s="8"/>
      <c r="Q54" s="8"/>
      <c r="R54" s="8"/>
      <c r="S54" s="8"/>
      <c r="T54" s="8"/>
      <c r="U54" s="8"/>
      <c r="V54" s="8"/>
      <c r="W54" s="8"/>
      <c r="X54" s="8"/>
    </row>
    <row r="55" spans="1:27" ht="18" customHeight="1" x14ac:dyDescent="0.45">
      <c r="A55" s="2"/>
      <c r="B55" s="483"/>
      <c r="C55" s="620" t="s">
        <v>352</v>
      </c>
      <c r="D55" s="12" t="s">
        <v>333</v>
      </c>
      <c r="E55" s="622" t="s">
        <v>42</v>
      </c>
      <c r="F55" s="623"/>
      <c r="G55" s="15" t="s">
        <v>6</v>
      </c>
      <c r="H55" s="4">
        <v>9</v>
      </c>
      <c r="I55" s="278"/>
      <c r="J55" s="8"/>
      <c r="K55" s="8"/>
      <c r="L55" s="8"/>
      <c r="M55" s="8"/>
      <c r="N55" s="8"/>
      <c r="O55" s="8"/>
      <c r="P55" s="8"/>
      <c r="Q55" s="8"/>
      <c r="R55" s="8"/>
      <c r="S55" s="8"/>
      <c r="T55" s="8"/>
      <c r="U55" s="8"/>
      <c r="V55" s="8"/>
      <c r="W55" s="8"/>
      <c r="X55" s="8"/>
    </row>
    <row r="56" spans="1:27" ht="18" customHeight="1" x14ac:dyDescent="0.45">
      <c r="A56" s="2"/>
      <c r="B56" s="483"/>
      <c r="C56" s="620"/>
      <c r="D56" s="12" t="s">
        <v>330</v>
      </c>
      <c r="E56" s="622" t="s">
        <v>43</v>
      </c>
      <c r="F56" s="623"/>
      <c r="G56" s="15" t="s">
        <v>19</v>
      </c>
      <c r="H56" s="4">
        <v>3</v>
      </c>
      <c r="I56" s="278"/>
      <c r="J56" s="8"/>
      <c r="K56" s="8"/>
      <c r="L56" s="8"/>
      <c r="M56" s="8"/>
      <c r="N56" s="8"/>
      <c r="O56" s="8"/>
      <c r="P56" s="8"/>
      <c r="Q56" s="8"/>
      <c r="R56" s="8"/>
      <c r="S56" s="8"/>
      <c r="T56" s="8"/>
      <c r="U56" s="8"/>
      <c r="V56" s="8"/>
      <c r="W56" s="8"/>
      <c r="X56" s="8"/>
    </row>
    <row r="57" spans="1:27" ht="18" customHeight="1" x14ac:dyDescent="0.45">
      <c r="A57" s="2"/>
      <c r="B57" s="484"/>
      <c r="C57" s="621"/>
      <c r="D57" s="16" t="s">
        <v>331</v>
      </c>
      <c r="E57" s="652" t="s">
        <v>410</v>
      </c>
      <c r="F57" s="653"/>
      <c r="G57" s="18" t="s">
        <v>7</v>
      </c>
      <c r="H57" s="5">
        <v>21</v>
      </c>
      <c r="I57" s="278"/>
      <c r="J57" s="8"/>
      <c r="K57" s="8"/>
      <c r="L57" s="8"/>
      <c r="M57" s="8"/>
      <c r="N57" s="8"/>
      <c r="O57" s="8"/>
      <c r="P57" s="8"/>
      <c r="Q57" s="8"/>
      <c r="R57" s="8"/>
      <c r="S57" s="8"/>
      <c r="T57" s="8"/>
      <c r="U57" s="8"/>
      <c r="V57" s="8"/>
      <c r="W57" s="8"/>
      <c r="X57" s="8"/>
    </row>
    <row r="58" spans="1:27" ht="18" customHeight="1" x14ac:dyDescent="0.45">
      <c r="A58" s="2"/>
      <c r="B58" s="615" t="s">
        <v>81</v>
      </c>
      <c r="C58" s="32" t="s">
        <v>44</v>
      </c>
      <c r="D58" s="562" t="s">
        <v>49</v>
      </c>
      <c r="E58" s="562"/>
      <c r="F58" s="563"/>
      <c r="G58" s="564"/>
      <c r="H58" s="565"/>
      <c r="I58" s="279"/>
      <c r="J58" s="452" t="s">
        <v>399</v>
      </c>
      <c r="K58" s="445"/>
      <c r="L58" s="445"/>
      <c r="M58" s="445"/>
      <c r="N58" s="445"/>
      <c r="O58" s="445"/>
      <c r="P58" s="445"/>
      <c r="Q58" s="445"/>
      <c r="R58" s="445"/>
      <c r="S58" s="445"/>
      <c r="T58" s="445"/>
      <c r="U58" s="445"/>
      <c r="V58" s="445"/>
      <c r="W58" s="445"/>
      <c r="X58" s="445"/>
    </row>
    <row r="59" spans="1:27" ht="18" customHeight="1" x14ac:dyDescent="0.45">
      <c r="A59" s="2"/>
      <c r="B59" s="560"/>
      <c r="C59" s="254" t="s">
        <v>353</v>
      </c>
      <c r="D59" s="33">
        <v>5</v>
      </c>
      <c r="E59" s="604" t="s">
        <v>417</v>
      </c>
      <c r="F59" s="605"/>
      <c r="G59" s="566"/>
      <c r="H59" s="567"/>
      <c r="I59" s="279"/>
      <c r="J59" s="445"/>
      <c r="K59" s="445"/>
      <c r="L59" s="445"/>
      <c r="M59" s="445"/>
      <c r="N59" s="445"/>
      <c r="O59" s="445"/>
      <c r="P59" s="445"/>
      <c r="Q59" s="445"/>
      <c r="R59" s="445"/>
      <c r="S59" s="445"/>
      <c r="T59" s="445"/>
      <c r="U59" s="445"/>
      <c r="V59" s="445"/>
      <c r="W59" s="445"/>
      <c r="X59" s="445"/>
    </row>
    <row r="60" spans="1:27" ht="15" customHeight="1" x14ac:dyDescent="0.45">
      <c r="A60" s="2"/>
      <c r="B60" s="560"/>
      <c r="C60" s="568" t="s">
        <v>354</v>
      </c>
      <c r="D60" s="34" t="s">
        <v>333</v>
      </c>
      <c r="E60" s="571">
        <v>0.25</v>
      </c>
      <c r="F60" s="572"/>
      <c r="G60" s="35" t="s">
        <v>6</v>
      </c>
      <c r="H60" s="36">
        <f>D59*E60</f>
        <v>1.25</v>
      </c>
      <c r="I60" s="280"/>
      <c r="J60" s="8" t="s">
        <v>360</v>
      </c>
      <c r="K60" s="8"/>
      <c r="L60" s="8"/>
      <c r="M60" s="8"/>
      <c r="N60" s="8"/>
      <c r="O60" s="8"/>
      <c r="P60" s="8"/>
      <c r="Q60" s="8"/>
      <c r="R60" s="8"/>
      <c r="S60" s="8"/>
      <c r="T60" s="8"/>
      <c r="U60" s="8"/>
      <c r="V60" s="8"/>
      <c r="W60" s="8"/>
      <c r="X60" s="8"/>
    </row>
    <row r="61" spans="1:27" ht="15" customHeight="1" x14ac:dyDescent="0.45">
      <c r="A61" s="2"/>
      <c r="B61" s="560"/>
      <c r="C61" s="569"/>
      <c r="D61" s="34" t="s">
        <v>330</v>
      </c>
      <c r="E61" s="571">
        <v>0.5</v>
      </c>
      <c r="F61" s="572"/>
      <c r="G61" s="35" t="s">
        <v>19</v>
      </c>
      <c r="H61" s="36">
        <f>D59*E61</f>
        <v>2.5</v>
      </c>
      <c r="I61" s="280"/>
      <c r="J61" s="8"/>
      <c r="K61" s="8"/>
      <c r="L61" s="8"/>
      <c r="M61" s="8"/>
      <c r="N61" s="8"/>
      <c r="O61" s="8"/>
      <c r="P61" s="8"/>
      <c r="Q61" s="8"/>
      <c r="R61" s="8"/>
      <c r="S61" s="8"/>
      <c r="T61" s="8"/>
      <c r="U61" s="8"/>
      <c r="V61" s="8"/>
      <c r="W61" s="8"/>
      <c r="X61" s="8"/>
    </row>
    <row r="62" spans="1:27" ht="15" customHeight="1" x14ac:dyDescent="0.45">
      <c r="A62" s="2"/>
      <c r="B62" s="560"/>
      <c r="C62" s="617"/>
      <c r="D62" s="37" t="s">
        <v>331</v>
      </c>
      <c r="E62" s="618">
        <v>0</v>
      </c>
      <c r="F62" s="619"/>
      <c r="G62" s="38" t="s">
        <v>7</v>
      </c>
      <c r="H62" s="39">
        <f>D59*E62</f>
        <v>0</v>
      </c>
      <c r="I62" s="280"/>
      <c r="J62" s="8"/>
      <c r="K62" s="8"/>
      <c r="L62" s="8"/>
      <c r="M62" s="8"/>
      <c r="N62" s="8"/>
      <c r="O62" s="8"/>
      <c r="P62" s="8"/>
      <c r="Q62" s="8"/>
      <c r="R62" s="8"/>
      <c r="S62" s="8"/>
      <c r="T62" s="8"/>
      <c r="U62" s="8"/>
      <c r="V62" s="8"/>
      <c r="W62" s="8"/>
      <c r="X62" s="8"/>
    </row>
    <row r="63" spans="1:27" ht="18" customHeight="1" x14ac:dyDescent="0.45">
      <c r="A63" s="2"/>
      <c r="B63" s="512" t="s">
        <v>82</v>
      </c>
      <c r="C63" s="21" t="s">
        <v>47</v>
      </c>
      <c r="D63" s="591" t="s">
        <v>46</v>
      </c>
      <c r="E63" s="591"/>
      <c r="F63" s="592"/>
      <c r="G63" s="593"/>
      <c r="H63" s="594"/>
      <c r="I63" s="279"/>
      <c r="J63" s="8"/>
      <c r="K63" s="8"/>
      <c r="L63" s="8"/>
      <c r="M63" s="8"/>
      <c r="N63" s="8"/>
      <c r="O63" s="8"/>
      <c r="P63" s="8"/>
      <c r="Q63" s="8"/>
      <c r="R63" s="8"/>
      <c r="S63" s="8"/>
      <c r="T63" s="8"/>
      <c r="U63" s="8"/>
      <c r="V63" s="8"/>
      <c r="W63" s="8"/>
      <c r="X63" s="8"/>
    </row>
    <row r="64" spans="1:27" ht="18" customHeight="1" x14ac:dyDescent="0.45">
      <c r="A64" s="2"/>
      <c r="B64" s="483"/>
      <c r="C64" s="45" t="s">
        <v>353</v>
      </c>
      <c r="D64" s="22">
        <v>4</v>
      </c>
      <c r="E64" s="575" t="s">
        <v>418</v>
      </c>
      <c r="F64" s="576"/>
      <c r="G64" s="595"/>
      <c r="H64" s="596"/>
      <c r="I64" s="279"/>
      <c r="J64" s="8"/>
      <c r="K64" s="8"/>
      <c r="L64" s="8"/>
      <c r="M64" s="8"/>
      <c r="N64" s="8"/>
      <c r="O64" s="8"/>
      <c r="P64" s="8"/>
      <c r="Q64" s="8"/>
      <c r="R64" s="8"/>
      <c r="S64" s="8"/>
      <c r="T64" s="8"/>
      <c r="U64" s="8"/>
      <c r="V64" s="8"/>
      <c r="W64" s="8"/>
      <c r="X64" s="8"/>
    </row>
    <row r="65" spans="1:24" ht="15" customHeight="1" x14ac:dyDescent="0.45">
      <c r="A65" s="2"/>
      <c r="B65" s="483"/>
      <c r="C65" s="597" t="s">
        <v>354</v>
      </c>
      <c r="D65" s="12" t="s">
        <v>333</v>
      </c>
      <c r="E65" s="600">
        <v>0</v>
      </c>
      <c r="F65" s="601"/>
      <c r="G65" s="15" t="s">
        <v>6</v>
      </c>
      <c r="H65" s="6">
        <f>D64*E65</f>
        <v>0</v>
      </c>
      <c r="I65" s="280"/>
      <c r="J65" s="8"/>
      <c r="K65" s="8"/>
      <c r="L65" s="8"/>
      <c r="M65" s="8"/>
      <c r="N65" s="8"/>
      <c r="O65" s="8"/>
      <c r="P65" s="8"/>
      <c r="Q65" s="8"/>
      <c r="R65" s="8"/>
      <c r="S65" s="8"/>
      <c r="T65" s="8"/>
      <c r="U65" s="8"/>
      <c r="V65" s="8"/>
      <c r="W65" s="8"/>
      <c r="X65" s="8"/>
    </row>
    <row r="66" spans="1:24" ht="15" customHeight="1" x14ac:dyDescent="0.45">
      <c r="A66" s="2"/>
      <c r="B66" s="483"/>
      <c r="C66" s="598"/>
      <c r="D66" s="12" t="s">
        <v>330</v>
      </c>
      <c r="E66" s="600">
        <v>0.5</v>
      </c>
      <c r="F66" s="601"/>
      <c r="G66" s="15" t="s">
        <v>19</v>
      </c>
      <c r="H66" s="6">
        <f>D64*E66</f>
        <v>2</v>
      </c>
      <c r="I66" s="280"/>
      <c r="J66" s="8"/>
      <c r="K66" s="8"/>
      <c r="L66" s="8"/>
      <c r="M66" s="8"/>
      <c r="N66" s="8"/>
      <c r="O66" s="8"/>
      <c r="P66" s="8"/>
      <c r="Q66" s="8"/>
      <c r="R66" s="8"/>
      <c r="S66" s="8"/>
      <c r="T66" s="8"/>
      <c r="U66" s="8"/>
      <c r="V66" s="8"/>
      <c r="W66" s="8"/>
      <c r="X66" s="8"/>
    </row>
    <row r="67" spans="1:24" ht="15" customHeight="1" x14ac:dyDescent="0.45">
      <c r="A67" s="2"/>
      <c r="B67" s="484"/>
      <c r="C67" s="599"/>
      <c r="D67" s="16" t="s">
        <v>331</v>
      </c>
      <c r="E67" s="602">
        <v>0.25</v>
      </c>
      <c r="F67" s="603"/>
      <c r="G67" s="18" t="s">
        <v>7</v>
      </c>
      <c r="H67" s="7">
        <f>D64*E67</f>
        <v>1</v>
      </c>
      <c r="I67" s="280"/>
      <c r="J67" s="8"/>
      <c r="K67" s="8"/>
      <c r="L67" s="8"/>
      <c r="M67" s="8"/>
      <c r="N67" s="8"/>
      <c r="O67" s="8"/>
      <c r="P67" s="8"/>
      <c r="Q67" s="8"/>
      <c r="R67" s="8"/>
      <c r="S67" s="8"/>
      <c r="T67" s="8"/>
      <c r="U67" s="8"/>
      <c r="V67" s="8"/>
      <c r="W67" s="8"/>
      <c r="X67" s="8"/>
    </row>
    <row r="68" spans="1:24" ht="18" customHeight="1" x14ac:dyDescent="0.45">
      <c r="A68" s="2"/>
      <c r="B68" s="560" t="s">
        <v>83</v>
      </c>
      <c r="C68" s="32" t="s">
        <v>48</v>
      </c>
      <c r="D68" s="562"/>
      <c r="E68" s="562"/>
      <c r="F68" s="563"/>
      <c r="G68" s="564"/>
      <c r="H68" s="565"/>
      <c r="I68" s="279"/>
      <c r="J68" s="8"/>
      <c r="K68" s="8"/>
      <c r="L68" s="8"/>
      <c r="M68" s="8"/>
      <c r="N68" s="8"/>
      <c r="O68" s="8"/>
      <c r="P68" s="8"/>
      <c r="Q68" s="8"/>
      <c r="R68" s="8"/>
      <c r="S68" s="8"/>
      <c r="T68" s="8"/>
      <c r="U68" s="8"/>
      <c r="V68" s="8"/>
      <c r="W68" s="8"/>
      <c r="X68" s="8"/>
    </row>
    <row r="69" spans="1:24" ht="18" customHeight="1" x14ac:dyDescent="0.45">
      <c r="A69" s="2"/>
      <c r="B69" s="560"/>
      <c r="C69" s="254" t="s">
        <v>353</v>
      </c>
      <c r="D69" s="33"/>
      <c r="E69" s="604"/>
      <c r="F69" s="605"/>
      <c r="G69" s="566"/>
      <c r="H69" s="567"/>
      <c r="I69" s="279"/>
      <c r="J69" s="8"/>
      <c r="K69" s="8"/>
      <c r="L69" s="8"/>
      <c r="M69" s="8"/>
      <c r="N69" s="8"/>
      <c r="O69" s="8"/>
      <c r="P69" s="8"/>
      <c r="Q69" s="8"/>
      <c r="R69" s="8"/>
      <c r="S69" s="8"/>
      <c r="T69" s="8"/>
      <c r="U69" s="8"/>
      <c r="V69" s="8"/>
      <c r="W69" s="8"/>
      <c r="X69" s="8"/>
    </row>
    <row r="70" spans="1:24" ht="15" customHeight="1" x14ac:dyDescent="0.45">
      <c r="A70" s="2"/>
      <c r="B70" s="560"/>
      <c r="C70" s="568" t="s">
        <v>354</v>
      </c>
      <c r="D70" s="34" t="s">
        <v>333</v>
      </c>
      <c r="E70" s="571"/>
      <c r="F70" s="572"/>
      <c r="G70" s="35" t="s">
        <v>6</v>
      </c>
      <c r="H70" s="36">
        <f>D69*E70</f>
        <v>0</v>
      </c>
      <c r="I70" s="280"/>
      <c r="J70" s="8"/>
      <c r="K70" s="8"/>
      <c r="L70" s="8"/>
      <c r="M70" s="8"/>
      <c r="N70" s="8"/>
      <c r="O70" s="8"/>
      <c r="P70" s="8"/>
      <c r="Q70" s="8"/>
      <c r="R70" s="8"/>
      <c r="S70" s="8"/>
      <c r="T70" s="8"/>
      <c r="U70" s="8"/>
      <c r="V70" s="8"/>
      <c r="W70" s="8"/>
      <c r="X70" s="8"/>
    </row>
    <row r="71" spans="1:24" ht="15" customHeight="1" x14ac:dyDescent="0.45">
      <c r="A71" s="2"/>
      <c r="B71" s="560"/>
      <c r="C71" s="569"/>
      <c r="D71" s="34" t="s">
        <v>330</v>
      </c>
      <c r="E71" s="571"/>
      <c r="F71" s="572"/>
      <c r="G71" s="35" t="s">
        <v>19</v>
      </c>
      <c r="H71" s="36">
        <f>D69*E71</f>
        <v>0</v>
      </c>
      <c r="I71" s="280"/>
      <c r="J71" s="8"/>
      <c r="K71" s="8"/>
      <c r="L71" s="8"/>
      <c r="M71" s="8"/>
      <c r="N71" s="8"/>
      <c r="O71" s="8"/>
      <c r="P71" s="8"/>
      <c r="Q71" s="8"/>
      <c r="R71" s="8"/>
      <c r="S71" s="8"/>
      <c r="T71" s="8"/>
      <c r="U71" s="8"/>
      <c r="V71" s="8"/>
      <c r="W71" s="8"/>
      <c r="X71" s="8"/>
    </row>
    <row r="72" spans="1:24" ht="15" customHeight="1" thickBot="1" x14ac:dyDescent="0.5">
      <c r="A72" s="2"/>
      <c r="B72" s="561"/>
      <c r="C72" s="570"/>
      <c r="D72" s="40" t="s">
        <v>331</v>
      </c>
      <c r="E72" s="573"/>
      <c r="F72" s="574"/>
      <c r="G72" s="41" t="s">
        <v>7</v>
      </c>
      <c r="H72" s="42">
        <f>D69*E72</f>
        <v>0</v>
      </c>
      <c r="I72" s="280"/>
      <c r="J72" s="8"/>
      <c r="K72" s="8"/>
      <c r="L72" s="8"/>
      <c r="M72" s="8"/>
      <c r="N72" s="8"/>
      <c r="O72" s="8"/>
      <c r="P72" s="8"/>
      <c r="Q72" s="8"/>
      <c r="R72" s="8"/>
      <c r="S72" s="8"/>
      <c r="T72" s="8"/>
      <c r="U72" s="8"/>
      <c r="V72" s="8"/>
      <c r="W72" s="8"/>
      <c r="X72" s="8"/>
    </row>
    <row r="73" spans="1:24" ht="18" customHeight="1" thickBot="1" x14ac:dyDescent="0.5">
      <c r="B73" s="8"/>
      <c r="C73" s="8"/>
      <c r="D73" s="8"/>
      <c r="E73" s="8"/>
      <c r="F73" s="13"/>
      <c r="G73" s="13"/>
      <c r="H73" s="8"/>
      <c r="I73" s="8"/>
      <c r="J73" s="8"/>
      <c r="K73" s="8"/>
      <c r="L73" s="8"/>
      <c r="M73" s="8"/>
      <c r="N73" s="8"/>
      <c r="O73" s="8"/>
      <c r="P73" s="8"/>
      <c r="Q73" s="8"/>
      <c r="R73" s="8"/>
      <c r="S73" s="8"/>
      <c r="T73" s="8"/>
      <c r="U73" s="8"/>
      <c r="V73" s="8"/>
      <c r="W73" s="8"/>
      <c r="X73" s="8"/>
    </row>
    <row r="74" spans="1:24" ht="54" customHeight="1" thickBot="1" x14ac:dyDescent="0.5">
      <c r="B74" s="478" t="s">
        <v>317</v>
      </c>
      <c r="C74" s="479"/>
      <c r="D74" s="479"/>
      <c r="E74" s="479"/>
      <c r="F74" s="479"/>
      <c r="G74" s="479"/>
      <c r="H74" s="480"/>
      <c r="I74" s="271"/>
      <c r="J74" s="8"/>
      <c r="K74" s="8"/>
      <c r="L74" s="8"/>
      <c r="M74" s="8"/>
      <c r="N74" s="8"/>
      <c r="O74" s="8"/>
      <c r="P74" s="8"/>
      <c r="Q74" s="8"/>
      <c r="R74" s="8"/>
      <c r="S74" s="8"/>
      <c r="T74" s="8"/>
      <c r="U74" s="8"/>
      <c r="V74" s="8"/>
      <c r="W74" s="8"/>
      <c r="X74" s="8"/>
    </row>
    <row r="76" spans="1:24" x14ac:dyDescent="0.45">
      <c r="B76" s="3"/>
      <c r="C76" s="3"/>
    </row>
  </sheetData>
  <mergeCells count="129">
    <mergeCell ref="J58:X59"/>
    <mergeCell ref="G1:H1"/>
    <mergeCell ref="G2:H2"/>
    <mergeCell ref="B3:H3"/>
    <mergeCell ref="B4:H4"/>
    <mergeCell ref="B5:C5"/>
    <mergeCell ref="D5:H5"/>
    <mergeCell ref="E56:F56"/>
    <mergeCell ref="E57:F57"/>
    <mergeCell ref="G54:H54"/>
    <mergeCell ref="B54:B57"/>
    <mergeCell ref="B6:C6"/>
    <mergeCell ref="D6:H6"/>
    <mergeCell ref="B7:C7"/>
    <mergeCell ref="D7:H7"/>
    <mergeCell ref="B11:C11"/>
    <mergeCell ref="D11:H11"/>
    <mergeCell ref="C18:F18"/>
    <mergeCell ref="J14:X14"/>
    <mergeCell ref="C15:F15"/>
    <mergeCell ref="G15:H15"/>
    <mergeCell ref="C17:F17"/>
    <mergeCell ref="G17:H17"/>
    <mergeCell ref="D8:H8"/>
    <mergeCell ref="D9:H9"/>
    <mergeCell ref="D10:H10"/>
    <mergeCell ref="B8:C8"/>
    <mergeCell ref="B9:C9"/>
    <mergeCell ref="B10:C10"/>
    <mergeCell ref="D33:F33"/>
    <mergeCell ref="B32:B33"/>
    <mergeCell ref="G32:H33"/>
    <mergeCell ref="C26:F26"/>
    <mergeCell ref="G18:H18"/>
    <mergeCell ref="C19:F19"/>
    <mergeCell ref="G19:H19"/>
    <mergeCell ref="C16:F16"/>
    <mergeCell ref="G16:H16"/>
    <mergeCell ref="B30:B31"/>
    <mergeCell ref="C30:F30"/>
    <mergeCell ref="D31:F31"/>
    <mergeCell ref="G30:H31"/>
    <mergeCell ref="C14:F14"/>
    <mergeCell ref="G14:H14"/>
    <mergeCell ref="B22:B23"/>
    <mergeCell ref="C22:F22"/>
    <mergeCell ref="D23:F23"/>
    <mergeCell ref="G22:H23"/>
    <mergeCell ref="B43:B45"/>
    <mergeCell ref="G43:H45"/>
    <mergeCell ref="B34:B36"/>
    <mergeCell ref="C34:F34"/>
    <mergeCell ref="D35:F35"/>
    <mergeCell ref="D36:F36"/>
    <mergeCell ref="G34:H36"/>
    <mergeCell ref="D42:F42"/>
    <mergeCell ref="G40:H42"/>
    <mergeCell ref="C43:F43"/>
    <mergeCell ref="D41:F41"/>
    <mergeCell ref="B40:B42"/>
    <mergeCell ref="C40:F40"/>
    <mergeCell ref="B74:H74"/>
    <mergeCell ref="C20:F20"/>
    <mergeCell ref="G20:H20"/>
    <mergeCell ref="G21:H21"/>
    <mergeCell ref="C21:F21"/>
    <mergeCell ref="C37:F37"/>
    <mergeCell ref="D38:F38"/>
    <mergeCell ref="B37:B39"/>
    <mergeCell ref="D39:F39"/>
    <mergeCell ref="G37:H39"/>
    <mergeCell ref="C24:F24"/>
    <mergeCell ref="B24:B25"/>
    <mergeCell ref="D25:F25"/>
    <mergeCell ref="G24:H25"/>
    <mergeCell ref="D27:F27"/>
    <mergeCell ref="G26:H27"/>
    <mergeCell ref="B26:B27"/>
    <mergeCell ref="B28:B29"/>
    <mergeCell ref="C28:F28"/>
    <mergeCell ref="D29:F29"/>
    <mergeCell ref="G28:H29"/>
    <mergeCell ref="C32:F32"/>
    <mergeCell ref="D44:F44"/>
    <mergeCell ref="D45:F45"/>
    <mergeCell ref="E64:F64"/>
    <mergeCell ref="E69:F69"/>
    <mergeCell ref="C46:F46"/>
    <mergeCell ref="D47:F47"/>
    <mergeCell ref="D48:F48"/>
    <mergeCell ref="G46:H48"/>
    <mergeCell ref="B46:B48"/>
    <mergeCell ref="G58:H59"/>
    <mergeCell ref="B58:B62"/>
    <mergeCell ref="C60:C62"/>
    <mergeCell ref="D58:F58"/>
    <mergeCell ref="E60:F60"/>
    <mergeCell ref="E61:F61"/>
    <mergeCell ref="E62:F62"/>
    <mergeCell ref="C52:F52"/>
    <mergeCell ref="B52:B53"/>
    <mergeCell ref="E59:F59"/>
    <mergeCell ref="C54:F54"/>
    <mergeCell ref="C55:C57"/>
    <mergeCell ref="E55:F55"/>
    <mergeCell ref="J1:X2"/>
    <mergeCell ref="J24:X25"/>
    <mergeCell ref="J49:X51"/>
    <mergeCell ref="B68:B72"/>
    <mergeCell ref="D68:F68"/>
    <mergeCell ref="G68:H69"/>
    <mergeCell ref="C70:C72"/>
    <mergeCell ref="E70:F70"/>
    <mergeCell ref="E71:F71"/>
    <mergeCell ref="E72:F72"/>
    <mergeCell ref="D50:F50"/>
    <mergeCell ref="D51:F51"/>
    <mergeCell ref="B49:B51"/>
    <mergeCell ref="G49:H51"/>
    <mergeCell ref="C49:F49"/>
    <mergeCell ref="D53:F53"/>
    <mergeCell ref="G52:H53"/>
    <mergeCell ref="B63:B67"/>
    <mergeCell ref="D63:F63"/>
    <mergeCell ref="G63:H64"/>
    <mergeCell ref="C65:C67"/>
    <mergeCell ref="E65:F65"/>
    <mergeCell ref="E66:F66"/>
    <mergeCell ref="E67:F67"/>
  </mergeCells>
  <phoneticPr fontId="1"/>
  <dataValidations count="7">
    <dataValidation type="list" allowBlank="1" showInputMessage="1" showErrorMessage="1" errorTitle="入力規則" error="整数を入力して下さい。" promptTitle="整数を入力して下さい。" sqref="G21:I21 G14:I15" xr:uid="{B61D56CD-8BA7-40C3-9264-B96547FD8C7E}">
      <formula1>"有,無"</formula1>
    </dataValidation>
    <dataValidation type="list" allowBlank="1" showInputMessage="1" showErrorMessage="1" errorTitle="入力規則" error="整数を入力して下さい。" promptTitle="整数を入力して下さい。" sqref="G17:I17" xr:uid="{73325AE5-3F7B-40F8-9A16-C7A9CD491A11}">
      <formula1>"1,,1.2,1.5,2"</formula1>
    </dataValidation>
    <dataValidation type="list" allowBlank="1" showInputMessage="1" showErrorMessage="1" errorTitle="入力規則" error="整数を入力して下さい。" promptTitle="整数を入力して下さい。" sqref="G16:I16" xr:uid="{D09C7DF0-ACEB-493B-BB3F-BB4C8CA6B4CE}">
      <formula1>"外来,入院"</formula1>
    </dataValidation>
    <dataValidation type="list" allowBlank="1" showInputMessage="1" showErrorMessage="1" errorTitle="入力規則" error="整数を入力して下さい。" promptTitle="整数を入力して下さい。" sqref="G18:I18" xr:uid="{6BA1DFDB-8C9F-4A99-B50B-5E679633843D}">
      <formula1>"1,1.2"</formula1>
    </dataValidation>
    <dataValidation type="list" allowBlank="1" showInputMessage="1" showErrorMessage="1" errorTitle="入力規則" error="整数を入力して下さい。" promptTitle="整数を入力して下さい。" sqref="G19:I19" xr:uid="{1A075BBB-B565-4B5D-BF75-C675701B1DE7}">
      <formula1>"1,1.5,2"</formula1>
    </dataValidation>
    <dataValidation type="list" allowBlank="1" showInputMessage="1" showErrorMessage="1" errorTitle="入力規則" error="整数を入力して下さい。" promptTitle="整数を入力して下さい。" sqref="G20:I20" xr:uid="{F2FC34D8-BD03-471F-95A9-29E9425514C3}">
      <formula1>"1,2,4,6"</formula1>
    </dataValidation>
    <dataValidation allowBlank="1" showInputMessage="1" showErrorMessage="1" errorTitle="入力規則" error="整数を入力して下さい。" promptTitle="整数を入力して下さい。" sqref="G28 G30 G32 G26 G22:I25" xr:uid="{E0049F6D-9D8B-483A-9C01-DC1B5350A2F1}"/>
  </dataValidations>
  <pageMargins left="0.98425196850393704" right="0.98425196850393704" top="0.59055118110236227" bottom="0.59055118110236227" header="0.39370078740157483" footer="0.39370078740157483"/>
  <pageSetup paperSize="9" scale="54" orientation="portrait" r:id="rId1"/>
  <headerFooter>
    <oddFooter>&amp;R第8版（2025年4月1日施行）</oddFooter>
  </headerFooter>
  <colBreaks count="1" manualBreakCount="1">
    <brk id="1" max="87" man="1"/>
  </colBreaks>
  <ignoredErrors>
    <ignoredError sqref="B14:B22 B24 B26 B28 B30 B32 B34 B37 B40 B43 B46 B49 B52 B54" numberStoredAsText="1"/>
    <ignoredError sqref="H60:H62 H65:H67 H70:H7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BCBF-98E6-4E99-A935-EAD2E4EEF1E2}">
  <sheetPr>
    <tabColor theme="2" tint="-9.9978637043366805E-2"/>
  </sheetPr>
  <dimension ref="B1:U54"/>
  <sheetViews>
    <sheetView tabSelected="1" view="pageBreakPreview" topLeftCell="B1" zoomScale="85" zoomScaleNormal="85" zoomScaleSheetLayoutView="85" workbookViewId="0">
      <selection activeCell="P13" sqref="P13"/>
    </sheetView>
  </sheetViews>
  <sheetFormatPr defaultColWidth="9" defaultRowHeight="12" x14ac:dyDescent="0.45"/>
  <cols>
    <col min="1" max="1" width="1.59765625" style="197" customWidth="1"/>
    <col min="2" max="2" width="2.59765625" style="197" customWidth="1"/>
    <col min="3" max="3" width="17.8984375" style="197" customWidth="1"/>
    <col min="4" max="5" width="4.19921875" style="197" customWidth="1"/>
    <col min="6" max="7" width="12.59765625" style="197" customWidth="1"/>
    <col min="8" max="8" width="34.59765625" style="197" customWidth="1"/>
    <col min="9" max="9" width="12.59765625" style="197" customWidth="1"/>
    <col min="10" max="10" width="0.69921875" style="197" customWidth="1"/>
    <col min="11" max="12" width="19.09765625" style="197" customWidth="1"/>
    <col min="13" max="18" width="9.3984375" style="197" customWidth="1"/>
    <col min="19" max="19" width="11" style="197" customWidth="1"/>
    <col min="20" max="21" width="15.69921875" style="197" customWidth="1"/>
    <col min="22" max="22" width="6.19921875" style="197" customWidth="1"/>
    <col min="23" max="16384" width="9" style="197"/>
  </cols>
  <sheetData>
    <row r="1" spans="2:21" ht="15.75" customHeight="1" x14ac:dyDescent="0.45">
      <c r="C1" s="196"/>
      <c r="H1" s="9" t="s">
        <v>0</v>
      </c>
      <c r="I1" s="445" t="str">
        <f>固定費係数入力シート!G1</f>
        <v>XXXXX</v>
      </c>
      <c r="J1" s="445"/>
    </row>
    <row r="2" spans="2:21" ht="15" customHeight="1" x14ac:dyDescent="0.45">
      <c r="H2" s="9" t="s">
        <v>1</v>
      </c>
      <c r="I2" s="446" t="str">
        <f>固定費係数入力シート!G2</f>
        <v>20XX/XX/XX</v>
      </c>
      <c r="J2" s="446"/>
    </row>
    <row r="3" spans="2:21" ht="21" customHeight="1" x14ac:dyDescent="0.45">
      <c r="B3" s="372" t="s">
        <v>413</v>
      </c>
      <c r="C3" s="372"/>
      <c r="D3" s="372"/>
      <c r="E3" s="372"/>
      <c r="F3" s="372"/>
      <c r="G3" s="372"/>
      <c r="H3" s="372"/>
      <c r="I3" s="372"/>
      <c r="J3" s="199"/>
    </row>
    <row r="4" spans="2:21" ht="15" customHeight="1" thickBot="1" x14ac:dyDescent="0.5">
      <c r="B4" s="447"/>
      <c r="C4" s="447"/>
      <c r="D4" s="447"/>
      <c r="E4" s="447"/>
      <c r="F4" s="447"/>
      <c r="G4" s="447"/>
      <c r="H4" s="447"/>
      <c r="I4" s="447"/>
      <c r="J4" s="198"/>
    </row>
    <row r="5" spans="2:21" ht="36" customHeight="1" x14ac:dyDescent="0.45">
      <c r="B5" s="373" t="s">
        <v>286</v>
      </c>
      <c r="C5" s="374"/>
      <c r="D5" s="375" t="str">
        <f>固定費係数入力シート!D5</f>
        <v>ABC-123の●●●●●●●●●●●●●●●●●●●●●第Ⅲ試験</v>
      </c>
      <c r="E5" s="376"/>
      <c r="F5" s="376"/>
      <c r="G5" s="376"/>
      <c r="H5" s="376"/>
      <c r="I5" s="377"/>
      <c r="J5" s="306"/>
    </row>
    <row r="6" spans="2:21" ht="18" customHeight="1" x14ac:dyDescent="0.45">
      <c r="B6" s="378" t="s">
        <v>385</v>
      </c>
      <c r="C6" s="379"/>
      <c r="D6" s="361" t="str">
        <f>固定費係数入力シート!D6</f>
        <v>（治験国内管理人）●●●●●●●●●●●●●●●●株式会社</v>
      </c>
      <c r="E6" s="380"/>
      <c r="F6" s="380"/>
      <c r="G6" s="380"/>
      <c r="H6" s="380"/>
      <c r="I6" s="381"/>
      <c r="J6" s="201"/>
    </row>
    <row r="7" spans="2:21" ht="18" customHeight="1" thickBot="1" x14ac:dyDescent="0.5">
      <c r="B7" s="367" t="s">
        <v>386</v>
      </c>
      <c r="C7" s="368"/>
      <c r="D7" s="369" t="str">
        <f>固定費係数入力シート!D7</f>
        <v>地方独立行政法人　大阪府立病院機構　大阪母子医療センター</v>
      </c>
      <c r="E7" s="370"/>
      <c r="F7" s="370"/>
      <c r="G7" s="370"/>
      <c r="H7" s="370"/>
      <c r="I7" s="371"/>
      <c r="J7" s="201"/>
    </row>
    <row r="8" spans="2:21" ht="18" customHeight="1" x14ac:dyDescent="0.45">
      <c r="C8" s="201"/>
      <c r="D8" s="201"/>
      <c r="E8" s="201"/>
      <c r="F8" s="201"/>
      <c r="G8" s="201"/>
      <c r="H8" s="201"/>
      <c r="I8" s="201"/>
      <c r="J8" s="201"/>
    </row>
    <row r="9" spans="2:21" ht="18" customHeight="1" x14ac:dyDescent="0.45">
      <c r="B9" s="220" t="s">
        <v>287</v>
      </c>
      <c r="C9" s="221"/>
      <c r="D9" s="221"/>
      <c r="E9" s="221"/>
      <c r="F9" s="221"/>
      <c r="G9" s="221"/>
      <c r="H9" s="221"/>
      <c r="I9" s="221"/>
    </row>
    <row r="10" spans="2:21" ht="18" customHeight="1" x14ac:dyDescent="0.45">
      <c r="C10" s="197" t="s">
        <v>380</v>
      </c>
      <c r="D10" s="202">
        <f>変動費係数入力シート!D11</f>
        <v>2</v>
      </c>
      <c r="E10" s="203" t="s">
        <v>288</v>
      </c>
      <c r="F10" s="207"/>
      <c r="G10" s="201"/>
    </row>
    <row r="11" spans="2:21" ht="18" customHeight="1" x14ac:dyDescent="0.45">
      <c r="C11" s="197" t="s">
        <v>381</v>
      </c>
      <c r="D11" s="202">
        <f>変動費係数入力シート!D10</f>
        <v>36</v>
      </c>
      <c r="E11" s="201" t="s">
        <v>323</v>
      </c>
      <c r="F11" s="307" t="s">
        <v>302</v>
      </c>
      <c r="G11" s="201"/>
      <c r="K11" s="207"/>
      <c r="L11" s="207"/>
    </row>
    <row r="12" spans="2:21" ht="18" customHeight="1" x14ac:dyDescent="0.45">
      <c r="C12" s="197" t="s">
        <v>382</v>
      </c>
      <c r="D12" s="202">
        <f>変動費係数入力シート!G24</f>
        <v>13</v>
      </c>
      <c r="E12" s="203" t="s">
        <v>303</v>
      </c>
      <c r="F12" s="307" t="str">
        <f>変動費係数入力シート!D25</f>
        <v>SCR,V2,V3,V4,V5,V6,V7,V8,V9,V10,V11-X,EOT/中止時,後観察日</v>
      </c>
      <c r="G12" s="307"/>
      <c r="H12" s="307"/>
      <c r="I12" s="307"/>
      <c r="K12" s="232"/>
      <c r="L12" s="233"/>
    </row>
    <row r="13" spans="2:21" ht="18" customHeight="1" x14ac:dyDescent="0.45">
      <c r="C13" s="201"/>
      <c r="D13" s="204"/>
      <c r="E13" s="203"/>
      <c r="F13" s="203"/>
      <c r="G13" s="201"/>
      <c r="K13" s="214"/>
      <c r="L13" s="214"/>
    </row>
    <row r="14" spans="2:21" ht="18" customHeight="1" thickBot="1" x14ac:dyDescent="0.5">
      <c r="B14" s="220" t="s">
        <v>306</v>
      </c>
      <c r="C14" s="221"/>
      <c r="D14" s="221"/>
      <c r="E14" s="221"/>
      <c r="F14" s="221"/>
      <c r="G14" s="221"/>
      <c r="H14" s="221"/>
      <c r="I14" s="221"/>
      <c r="M14" s="196"/>
      <c r="N14" s="196"/>
      <c r="O14" s="196"/>
      <c r="P14" s="196"/>
      <c r="Q14" s="196"/>
      <c r="R14" s="196"/>
    </row>
    <row r="15" spans="2:21" ht="18" customHeight="1" thickBot="1" x14ac:dyDescent="0.5">
      <c r="B15" s="384"/>
      <c r="C15" s="385"/>
      <c r="D15" s="385"/>
      <c r="E15" s="386"/>
      <c r="F15" s="390" t="s">
        <v>289</v>
      </c>
      <c r="K15" s="392"/>
      <c r="L15" s="393"/>
      <c r="M15" s="439" t="s">
        <v>290</v>
      </c>
      <c r="N15" s="439"/>
      <c r="O15" s="439"/>
      <c r="P15" s="439"/>
      <c r="Q15" s="439"/>
      <c r="R15" s="440"/>
      <c r="S15" s="441" t="s">
        <v>422</v>
      </c>
      <c r="T15" s="428"/>
      <c r="U15" s="428"/>
    </row>
    <row r="16" spans="2:21" ht="18" customHeight="1" thickTop="1" thickBot="1" x14ac:dyDescent="0.5">
      <c r="B16" s="387"/>
      <c r="C16" s="388"/>
      <c r="D16" s="388"/>
      <c r="E16" s="389"/>
      <c r="F16" s="391"/>
      <c r="K16" s="394"/>
      <c r="L16" s="395"/>
      <c r="M16" s="308" t="s">
        <v>6</v>
      </c>
      <c r="N16" s="309" t="s">
        <v>19</v>
      </c>
      <c r="O16" s="309" t="s">
        <v>285</v>
      </c>
      <c r="P16" s="309" t="s">
        <v>113</v>
      </c>
      <c r="Q16" s="309" t="s">
        <v>291</v>
      </c>
      <c r="R16" s="310" t="s">
        <v>116</v>
      </c>
      <c r="S16" s="442"/>
      <c r="T16" s="232"/>
      <c r="U16" s="233"/>
    </row>
    <row r="17" spans="2:21" ht="18" customHeight="1" thickTop="1" x14ac:dyDescent="0.45">
      <c r="B17" s="429" t="s">
        <v>292</v>
      </c>
      <c r="C17" s="430"/>
      <c r="D17" s="430"/>
      <c r="E17" s="431"/>
      <c r="F17" s="311">
        <f>SUM(F18:F19)</f>
        <v>3002155</v>
      </c>
      <c r="K17" s="432" t="s">
        <v>292</v>
      </c>
      <c r="L17" s="433"/>
      <c r="M17" s="312">
        <f>(M20*(D11-1))+M18</f>
        <v>488480</v>
      </c>
      <c r="N17" s="312">
        <f>(N20*(D11-1))+N18</f>
        <v>566995</v>
      </c>
      <c r="O17" s="312">
        <f>(O20*(D11-1))+O18</f>
        <v>573740</v>
      </c>
      <c r="P17" s="312">
        <f>(P20*(D11-1))+P18</f>
        <v>5390</v>
      </c>
      <c r="Q17" s="312">
        <f>(Q20*(D11-1))+Q18</f>
        <v>63455</v>
      </c>
      <c r="R17" s="313">
        <f>(R20*(D11-1))+R18</f>
        <v>1304095</v>
      </c>
      <c r="S17" s="314">
        <f>SUM(M17:R17)</f>
        <v>3002155</v>
      </c>
      <c r="T17" s="214"/>
      <c r="U17" s="214"/>
    </row>
    <row r="18" spans="2:21" ht="18" customHeight="1" x14ac:dyDescent="0.45">
      <c r="B18" s="434" t="s">
        <v>293</v>
      </c>
      <c r="C18" s="435"/>
      <c r="D18" s="435"/>
      <c r="E18" s="436"/>
      <c r="F18" s="315">
        <f>SUM(M18:R18)</f>
        <v>929700</v>
      </c>
      <c r="K18" s="437" t="s">
        <v>294</v>
      </c>
      <c r="L18" s="438"/>
      <c r="M18" s="316">
        <f>計算シート!AG106</f>
        <v>187200</v>
      </c>
      <c r="N18" s="284">
        <f>(計算シート!AH106)*(計算シート!G95)</f>
        <v>299700</v>
      </c>
      <c r="O18" s="284">
        <f>計算シート!AI106</f>
        <v>10800</v>
      </c>
      <c r="P18" s="284">
        <f>計算シート!AJ106</f>
        <v>0</v>
      </c>
      <c r="Q18" s="284">
        <f>計算シート!AK106</f>
        <v>0</v>
      </c>
      <c r="R18" s="317">
        <f>(計算シート!AL106)*(計算シート!G96)</f>
        <v>432000</v>
      </c>
      <c r="T18" s="203"/>
    </row>
    <row r="19" spans="2:21" ht="18" customHeight="1" x14ac:dyDescent="0.45">
      <c r="B19" s="396" t="s">
        <v>295</v>
      </c>
      <c r="C19" s="397"/>
      <c r="D19" s="397"/>
      <c r="E19" s="398"/>
      <c r="F19" s="318">
        <f>SUM(F20)*(D11-1)</f>
        <v>2072455</v>
      </c>
      <c r="K19" s="382" t="s">
        <v>296</v>
      </c>
      <c r="L19" s="383"/>
      <c r="M19" s="319">
        <f>計算シート!AG114</f>
        <v>301275</v>
      </c>
      <c r="N19" s="320">
        <f>(計算シート!AH114)*(計算シート!G95)</f>
        <v>267300</v>
      </c>
      <c r="O19" s="320">
        <f>計算シート!AI114</f>
        <v>562950</v>
      </c>
      <c r="P19" s="320">
        <f>計算シート!AJ114</f>
        <v>5400</v>
      </c>
      <c r="Q19" s="320">
        <f>計算シート!AK114</f>
        <v>63450</v>
      </c>
      <c r="R19" s="321">
        <f>(計算シート!AL114)*(計算シート!G96)</f>
        <v>872100</v>
      </c>
      <c r="S19" s="201"/>
      <c r="T19" s="203"/>
    </row>
    <row r="20" spans="2:21" ht="18" customHeight="1" thickBot="1" x14ac:dyDescent="0.5">
      <c r="B20" s="416" t="s">
        <v>324</v>
      </c>
      <c r="C20" s="417"/>
      <c r="D20" s="417"/>
      <c r="E20" s="418"/>
      <c r="F20" s="322">
        <f>SUM(M20:R20)</f>
        <v>59213</v>
      </c>
      <c r="G20" s="323"/>
      <c r="H20" s="323"/>
      <c r="I20" s="323"/>
      <c r="J20" s="323"/>
      <c r="K20" s="399" t="s">
        <v>319</v>
      </c>
      <c r="L20" s="400"/>
      <c r="M20" s="324">
        <f>ROUND(M19/(D11-1),0)</f>
        <v>8608</v>
      </c>
      <c r="N20" s="325">
        <f>ROUND(N19/(D11-1),0)</f>
        <v>7637</v>
      </c>
      <c r="O20" s="325">
        <f>ROUND(O19/(D11-1),0)</f>
        <v>16084</v>
      </c>
      <c r="P20" s="325">
        <f>ROUND(P19/(D11-1),0)</f>
        <v>154</v>
      </c>
      <c r="Q20" s="325">
        <f>ROUND(Q19/(D11-1),0)</f>
        <v>1813</v>
      </c>
      <c r="R20" s="326">
        <f>ROUND(R19/(D11-1),0)</f>
        <v>24917</v>
      </c>
      <c r="S20" s="201"/>
      <c r="T20" s="205" t="s">
        <v>320</v>
      </c>
    </row>
    <row r="21" spans="2:21" ht="18" customHeight="1" x14ac:dyDescent="0.45">
      <c r="C21" s="201"/>
      <c r="D21" s="201"/>
      <c r="E21" s="201"/>
      <c r="F21" s="203"/>
      <c r="G21" s="201"/>
      <c r="H21" s="203"/>
      <c r="I21" s="200"/>
      <c r="J21" s="200"/>
      <c r="K21" s="401"/>
      <c r="L21" s="401"/>
      <c r="M21" s="203"/>
      <c r="O21" s="203"/>
      <c r="S21" s="203"/>
    </row>
    <row r="22" spans="2:21" ht="18" customHeight="1" thickBot="1" x14ac:dyDescent="0.5">
      <c r="B22" s="220" t="s">
        <v>307</v>
      </c>
      <c r="C22" s="221"/>
      <c r="D22" s="221"/>
      <c r="E22" s="221"/>
      <c r="F22" s="221"/>
      <c r="G22" s="221"/>
      <c r="H22" s="221"/>
      <c r="I22" s="221"/>
      <c r="M22" s="203"/>
      <c r="N22" s="203"/>
      <c r="O22" s="203"/>
    </row>
    <row r="23" spans="2:21" ht="18" customHeight="1" thickBot="1" x14ac:dyDescent="0.5">
      <c r="B23" s="402"/>
      <c r="C23" s="403"/>
      <c r="D23" s="403"/>
      <c r="E23" s="404"/>
      <c r="F23" s="408" t="s">
        <v>289</v>
      </c>
      <c r="K23" s="410" t="s">
        <v>396</v>
      </c>
      <c r="L23" s="411"/>
      <c r="M23" s="341" t="s">
        <v>290</v>
      </c>
      <c r="N23" s="342"/>
      <c r="O23" s="342"/>
      <c r="P23" s="342"/>
      <c r="Q23" s="342"/>
      <c r="R23" s="342"/>
      <c r="S23" s="343"/>
    </row>
    <row r="24" spans="2:21" ht="18" customHeight="1" thickTop="1" thickBot="1" x14ac:dyDescent="0.5">
      <c r="B24" s="405"/>
      <c r="C24" s="406"/>
      <c r="D24" s="406"/>
      <c r="E24" s="407"/>
      <c r="F24" s="409"/>
      <c r="K24" s="412"/>
      <c r="L24" s="413"/>
      <c r="M24" s="327" t="s">
        <v>6</v>
      </c>
      <c r="N24" s="328" t="s">
        <v>19</v>
      </c>
      <c r="O24" s="328" t="s">
        <v>285</v>
      </c>
      <c r="P24" s="328" t="s">
        <v>113</v>
      </c>
      <c r="Q24" s="328" t="s">
        <v>291</v>
      </c>
      <c r="R24" s="329" t="s">
        <v>116</v>
      </c>
      <c r="S24" s="234" t="s">
        <v>318</v>
      </c>
    </row>
    <row r="25" spans="2:21" ht="18" customHeight="1" thickTop="1" x14ac:dyDescent="0.45">
      <c r="B25" s="419" t="s">
        <v>435</v>
      </c>
      <c r="C25" s="420"/>
      <c r="D25" s="420"/>
      <c r="E25" s="421"/>
      <c r="F25" s="330">
        <f>S27+S25</f>
        <v>259325</v>
      </c>
      <c r="I25" s="203"/>
      <c r="J25" s="203"/>
      <c r="K25" s="355" t="s">
        <v>407</v>
      </c>
      <c r="L25" s="356"/>
      <c r="M25" s="283">
        <f>計算シート!AG140</f>
        <v>58500</v>
      </c>
      <c r="N25" s="284">
        <f>(計算シート!AH140)*(計算シート!G95)</f>
        <v>43200</v>
      </c>
      <c r="O25" s="284">
        <f>計算シート!AI140</f>
        <v>0</v>
      </c>
      <c r="P25" s="284">
        <f>計算シート!AJ140</f>
        <v>0</v>
      </c>
      <c r="Q25" s="284">
        <f>計算シート!AK140</f>
        <v>0</v>
      </c>
      <c r="R25" s="285">
        <f>(計算シート!AL140)*(計算シート!G96)</f>
        <v>0</v>
      </c>
      <c r="S25" s="229">
        <f>SUM(M25:R25)</f>
        <v>101700</v>
      </c>
      <c r="T25" s="205"/>
    </row>
    <row r="26" spans="2:21" ht="18" customHeight="1" x14ac:dyDescent="0.45">
      <c r="B26" s="422" t="s">
        <v>436</v>
      </c>
      <c r="C26" s="423"/>
      <c r="D26" s="423"/>
      <c r="E26" s="424"/>
      <c r="F26" s="331">
        <f>S27</f>
        <v>157625</v>
      </c>
      <c r="I26" s="203"/>
      <c r="J26" s="203"/>
      <c r="K26" s="355" t="s">
        <v>408</v>
      </c>
      <c r="L26" s="356"/>
      <c r="M26" s="283">
        <f>計算シート!AG144</f>
        <v>541125</v>
      </c>
      <c r="N26" s="284">
        <f>(計算シート!AH144)*(計算シート!G95)</f>
        <v>1023246</v>
      </c>
      <c r="O26" s="284">
        <f>計算シート!AI144</f>
        <v>114750</v>
      </c>
      <c r="P26" s="284">
        <f>計算シート!AJ144</f>
        <v>108108</v>
      </c>
      <c r="Q26" s="284">
        <f>計算シート!AK144</f>
        <v>156600</v>
      </c>
      <c r="R26" s="285">
        <f>(計算シート!AL144)*(計算シート!G96)</f>
        <v>105300</v>
      </c>
      <c r="S26" s="230">
        <f>SUM(M26:R26)</f>
        <v>2049129</v>
      </c>
      <c r="T26" s="205"/>
    </row>
    <row r="27" spans="2:21" ht="18" customHeight="1" x14ac:dyDescent="0.45">
      <c r="B27" s="344" t="s">
        <v>437</v>
      </c>
      <c r="C27" s="345"/>
      <c r="D27" s="345"/>
      <c r="E27" s="346"/>
      <c r="F27" s="350">
        <f>SUM(F26*(D12-1),F25)</f>
        <v>2150825</v>
      </c>
      <c r="H27" s="203"/>
      <c r="I27" s="203"/>
      <c r="J27" s="203"/>
      <c r="K27" s="358" t="s">
        <v>414</v>
      </c>
      <c r="L27" s="359"/>
      <c r="M27" s="286">
        <f>ROUND(M26/D12,0)</f>
        <v>41625</v>
      </c>
      <c r="N27" s="287">
        <f>ROUND(N26/D12,0)</f>
        <v>78711</v>
      </c>
      <c r="O27" s="287">
        <f>ROUND(O26/D12,0)</f>
        <v>8827</v>
      </c>
      <c r="P27" s="287">
        <f>ROUND(P26/D12,0)</f>
        <v>8316</v>
      </c>
      <c r="Q27" s="287">
        <f>ROUND(Q26/D12,0)</f>
        <v>12046</v>
      </c>
      <c r="R27" s="288">
        <f>ROUND(R26/D12,0)</f>
        <v>8100</v>
      </c>
      <c r="S27" s="289">
        <f>ROUND(SUM(M27:R27),0)</f>
        <v>157625</v>
      </c>
      <c r="T27" s="205" t="s">
        <v>320</v>
      </c>
    </row>
    <row r="28" spans="2:21" ht="18" customHeight="1" thickBot="1" x14ac:dyDescent="0.5">
      <c r="B28" s="347"/>
      <c r="C28" s="348"/>
      <c r="D28" s="348"/>
      <c r="E28" s="349"/>
      <c r="F28" s="351"/>
      <c r="K28" s="357"/>
      <c r="L28" s="357"/>
      <c r="M28" s="332"/>
      <c r="N28" s="332"/>
      <c r="O28" s="332"/>
      <c r="P28" s="332"/>
      <c r="Q28" s="332"/>
      <c r="R28" s="332" t="s">
        <v>423</v>
      </c>
      <c r="S28" s="231"/>
      <c r="T28" s="206"/>
    </row>
    <row r="29" spans="2:21" ht="15" customHeight="1" x14ac:dyDescent="0.45">
      <c r="B29" s="201" t="s">
        <v>310</v>
      </c>
      <c r="C29" s="207"/>
      <c r="D29" s="201"/>
      <c r="E29" s="201"/>
      <c r="F29" s="201"/>
      <c r="G29" s="201"/>
      <c r="H29" s="201"/>
      <c r="I29" s="201"/>
      <c r="J29" s="201"/>
      <c r="S29" s="333">
        <f>SUM(S27)*D12+(S25)</f>
        <v>2150825</v>
      </c>
    </row>
    <row r="30" spans="2:21" ht="15" customHeight="1" thickBot="1" x14ac:dyDescent="0.5">
      <c r="B30" s="201" t="s">
        <v>328</v>
      </c>
      <c r="C30" s="208"/>
      <c r="K30" s="352" t="s">
        <v>297</v>
      </c>
      <c r="L30" s="353"/>
      <c r="M30" s="354"/>
      <c r="N30" s="334" t="s">
        <v>298</v>
      </c>
      <c r="O30" s="201"/>
      <c r="P30" s="201"/>
      <c r="Q30" s="201"/>
      <c r="R30" s="201"/>
      <c r="S30" s="201"/>
      <c r="T30" s="201"/>
    </row>
    <row r="31" spans="2:21" ht="18" customHeight="1" thickTop="1" x14ac:dyDescent="0.45">
      <c r="K31" s="361" t="s">
        <v>424</v>
      </c>
      <c r="L31" s="362"/>
      <c r="M31" s="335">
        <f>F17</f>
        <v>3002155</v>
      </c>
      <c r="N31" s="360">
        <f>SUM(M31:M32)</f>
        <v>7303805</v>
      </c>
      <c r="O31" s="201"/>
      <c r="P31" s="203"/>
      <c r="Q31" s="203"/>
      <c r="S31" s="203"/>
    </row>
    <row r="32" spans="2:21" ht="18" customHeight="1" thickBot="1" x14ac:dyDescent="0.5">
      <c r="B32" s="220" t="s">
        <v>308</v>
      </c>
      <c r="C32" s="221"/>
      <c r="D32" s="221"/>
      <c r="E32" s="221"/>
      <c r="F32" s="221"/>
      <c r="G32" s="221"/>
      <c r="H32" s="221"/>
      <c r="I32" s="221"/>
      <c r="K32" s="363" t="s">
        <v>425</v>
      </c>
      <c r="L32" s="362"/>
      <c r="M32" s="335">
        <f>F27*D10</f>
        <v>4301650</v>
      </c>
      <c r="N32" s="360"/>
    </row>
    <row r="33" spans="2:14" ht="6" customHeight="1" x14ac:dyDescent="0.45">
      <c r="B33" s="425"/>
      <c r="C33" s="426"/>
      <c r="D33" s="426"/>
      <c r="E33" s="426"/>
      <c r="F33" s="426"/>
      <c r="G33" s="426"/>
      <c r="H33" s="426"/>
      <c r="I33" s="427"/>
      <c r="J33" s="209"/>
      <c r="K33" s="210"/>
      <c r="L33" s="201"/>
      <c r="M33" s="201"/>
      <c r="N33" s="201"/>
    </row>
    <row r="34" spans="2:14" ht="18" customHeight="1" x14ac:dyDescent="0.45">
      <c r="B34" s="364" t="s">
        <v>299</v>
      </c>
      <c r="C34" s="414"/>
      <c r="D34" s="414"/>
      <c r="E34" s="414"/>
      <c r="F34" s="414"/>
      <c r="G34" s="414"/>
      <c r="H34" s="414"/>
      <c r="I34" s="415"/>
      <c r="J34" s="211"/>
    </row>
    <row r="35" spans="2:14" ht="18" customHeight="1" x14ac:dyDescent="0.45">
      <c r="B35" s="290" t="s">
        <v>300</v>
      </c>
      <c r="C35" s="339" t="s">
        <v>309</v>
      </c>
      <c r="D35" s="339"/>
      <c r="E35" s="339"/>
      <c r="F35" s="339"/>
      <c r="G35" s="339"/>
      <c r="H35" s="339"/>
      <c r="I35" s="340"/>
      <c r="J35" s="212"/>
    </row>
    <row r="36" spans="2:14" ht="18" customHeight="1" x14ac:dyDescent="0.45">
      <c r="B36" s="290" t="s">
        <v>300</v>
      </c>
      <c r="C36" s="339" t="s">
        <v>433</v>
      </c>
      <c r="D36" s="339"/>
      <c r="E36" s="339"/>
      <c r="F36" s="339"/>
      <c r="G36" s="339"/>
      <c r="H36" s="339"/>
      <c r="I36" s="340"/>
      <c r="J36" s="212"/>
    </row>
    <row r="37" spans="2:14" ht="30" customHeight="1" x14ac:dyDescent="0.45">
      <c r="B37" s="290" t="s">
        <v>300</v>
      </c>
      <c r="C37" s="339" t="s">
        <v>301</v>
      </c>
      <c r="D37" s="339"/>
      <c r="E37" s="339"/>
      <c r="F37" s="339"/>
      <c r="G37" s="339"/>
      <c r="H37" s="339"/>
      <c r="I37" s="340"/>
      <c r="J37" s="212"/>
    </row>
    <row r="38" spans="2:14" ht="73.5" customHeight="1" x14ac:dyDescent="0.45">
      <c r="B38" s="290" t="s">
        <v>300</v>
      </c>
      <c r="C38" s="339" t="s">
        <v>438</v>
      </c>
      <c r="D38" s="339"/>
      <c r="E38" s="339"/>
      <c r="F38" s="339"/>
      <c r="G38" s="339"/>
      <c r="H38" s="339"/>
      <c r="I38" s="340"/>
      <c r="J38" s="212"/>
    </row>
    <row r="39" spans="2:14" ht="15" customHeight="1" x14ac:dyDescent="0.45">
      <c r="B39" s="290"/>
      <c r="C39" s="339"/>
      <c r="D39" s="339"/>
      <c r="E39" s="339"/>
      <c r="F39" s="339"/>
      <c r="G39" s="339"/>
      <c r="H39" s="339"/>
      <c r="I39" s="340"/>
      <c r="J39" s="212"/>
    </row>
    <row r="40" spans="2:14" ht="18" customHeight="1" x14ac:dyDescent="0.45">
      <c r="B40" s="364" t="s">
        <v>322</v>
      </c>
      <c r="C40" s="365"/>
      <c r="D40" s="365"/>
      <c r="E40" s="365"/>
      <c r="F40" s="365"/>
      <c r="G40" s="365"/>
      <c r="H40" s="365"/>
      <c r="I40" s="366"/>
      <c r="J40" s="211"/>
    </row>
    <row r="41" spans="2:14" ht="18" customHeight="1" x14ac:dyDescent="0.45">
      <c r="B41" s="290" t="s">
        <v>300</v>
      </c>
      <c r="C41" s="337" t="s">
        <v>421</v>
      </c>
      <c r="D41" s="337"/>
      <c r="E41" s="337"/>
      <c r="F41" s="337"/>
      <c r="G41" s="337"/>
      <c r="H41" s="337"/>
      <c r="I41" s="338"/>
      <c r="J41" s="211"/>
    </row>
    <row r="42" spans="2:14" ht="18" customHeight="1" x14ac:dyDescent="0.45">
      <c r="B42" s="290" t="s">
        <v>300</v>
      </c>
      <c r="C42" s="339" t="str">
        <f>"固定費として"&amp;(FIXED(F17,0))&amp;"円を治験依頼者に請求する。"</f>
        <v>固定費として3,002,155円を治験依頼者に請求する。</v>
      </c>
      <c r="D42" s="339"/>
      <c r="E42" s="339"/>
      <c r="F42" s="339"/>
      <c r="G42" s="339"/>
      <c r="H42" s="339"/>
      <c r="I42" s="340"/>
      <c r="J42" s="212"/>
    </row>
    <row r="43" spans="2:14" ht="30" customHeight="1" x14ac:dyDescent="0.45">
      <c r="B43" s="290" t="s">
        <v>300</v>
      </c>
      <c r="C43" s="339" t="str">
        <f>"治験実施契約期間が延長された場合、実施医療機関は、固定費として、"&amp;(FIXED(F20,0))&amp;"円に延長期間分の月数を乗じた金額を治験依頼者に加算請求する。"</f>
        <v>治験実施契約期間が延長された場合、実施医療機関は、固定費として、59,213円に延長期間分の月数を乗じた金額を治験依頼者に加算請求する。</v>
      </c>
      <c r="D43" s="339"/>
      <c r="E43" s="339"/>
      <c r="F43" s="339"/>
      <c r="G43" s="339"/>
      <c r="H43" s="339"/>
      <c r="I43" s="340"/>
      <c r="J43" s="212"/>
    </row>
    <row r="44" spans="2:14" ht="18" customHeight="1" x14ac:dyDescent="0.45">
      <c r="B44" s="290" t="s">
        <v>300</v>
      </c>
      <c r="C44" s="339" t="str">
        <f>"不適格症例の実施につき、1例あたり"&amp;(FIXED(S25,0))&amp;"円を治験依頼者に請求する。"</f>
        <v>不適格症例の実施につき、1例あたり101,700円を治験依頼者に請求する。</v>
      </c>
      <c r="D44" s="339"/>
      <c r="E44" s="339"/>
      <c r="F44" s="339"/>
      <c r="G44" s="339"/>
      <c r="H44" s="339"/>
      <c r="I44" s="340"/>
      <c r="K44" s="228" t="s">
        <v>395</v>
      </c>
    </row>
    <row r="45" spans="2:14" ht="18" customHeight="1" x14ac:dyDescent="0.45">
      <c r="B45" s="290" t="s">
        <v>300</v>
      </c>
      <c r="C45" s="339" t="str">
        <f>"適格症例の初回規定Visit実施につき、1例あたり"&amp;(FIXED(F25,0))&amp;"円を治験依頼者に請求する。"</f>
        <v>適格症例の初回規定Visit実施につき、1例あたり259,325円を治験依頼者に請求する。</v>
      </c>
      <c r="D45" s="339"/>
      <c r="E45" s="339"/>
      <c r="F45" s="339"/>
      <c r="G45" s="339"/>
      <c r="H45" s="339"/>
      <c r="I45" s="340"/>
      <c r="K45" s="228" t="s">
        <v>325</v>
      </c>
    </row>
    <row r="46" spans="2:14" ht="30" customHeight="1" x14ac:dyDescent="0.45">
      <c r="B46" s="290" t="s">
        <v>300</v>
      </c>
      <c r="C46" s="339" t="str">
        <f>"適格症例の初回規定Visitを除く規定1Visit（Visit●-X含む）の実施につき、1例あたり"&amp;(FIXED(F26,0))&amp;"円を治験依頼者に請求する。"</f>
        <v>適格症例の初回規定Visitを除く規定1Visit（Visit●-X含む）の実施につき、1例あたり157,625円を治験依頼者に請求する。</v>
      </c>
      <c r="D46" s="339"/>
      <c r="E46" s="339"/>
      <c r="F46" s="339"/>
      <c r="G46" s="339"/>
      <c r="H46" s="339"/>
      <c r="I46" s="340"/>
      <c r="J46" s="212"/>
      <c r="K46" s="197" t="s">
        <v>397</v>
      </c>
    </row>
    <row r="47" spans="2:14" ht="30" customHeight="1" x14ac:dyDescent="0.45">
      <c r="B47" s="290" t="s">
        <v>300</v>
      </c>
      <c r="C47" s="339" t="str">
        <f>"治験実施計画書が改訂され規定Visitが追加された場合、治験依頼者と協議のもと1Visit実施につき、1例あたり"&amp;(FIXED(F26,0))&amp;"円を治験依頼者に請求する。（規定外の追加・追跡を含まず）"</f>
        <v>治験実施計画書が改訂され規定Visitが追加された場合、治験依頼者と協議のもと1Visit実施につき、1例あたり157,625円を治験依頼者に請求する。（規定外の追加・追跡を含まず）</v>
      </c>
      <c r="D47" s="339"/>
      <c r="E47" s="339"/>
      <c r="F47" s="339"/>
      <c r="G47" s="339"/>
      <c r="H47" s="339"/>
      <c r="I47" s="340"/>
      <c r="J47" s="212"/>
    </row>
    <row r="48" spans="2:14" ht="18" customHeight="1" x14ac:dyDescent="0.45">
      <c r="B48" s="290" t="s">
        <v>300</v>
      </c>
      <c r="C48" s="448" t="str">
        <f>"治験依頼者による監査を実施した場合、1日につき、"&amp;FIXED(11400+(30600*計算シート!G95)+(30600*計算シート!G96),0)&amp;"円を治験依頼者に請求する。"</f>
        <v>治験依頼者による監査を実施した場合、1日につき、72,600円を治験依頼者に請求する。</v>
      </c>
      <c r="D48" s="448"/>
      <c r="E48" s="448"/>
      <c r="F48" s="448"/>
      <c r="G48" s="448"/>
      <c r="H48" s="448"/>
      <c r="I48" s="449"/>
      <c r="K48" s="228" t="s">
        <v>431</v>
      </c>
    </row>
    <row r="49" spans="2:11" ht="15" customHeight="1" x14ac:dyDescent="0.45">
      <c r="B49" s="235"/>
      <c r="C49" s="450"/>
      <c r="D49" s="450"/>
      <c r="E49" s="450"/>
      <c r="F49" s="450"/>
      <c r="G49" s="450"/>
      <c r="H49" s="450"/>
      <c r="I49" s="451"/>
      <c r="J49" s="213"/>
      <c r="K49" s="296" t="s">
        <v>429</v>
      </c>
    </row>
    <row r="50" spans="2:11" ht="18" customHeight="1" x14ac:dyDescent="0.45">
      <c r="B50" s="364"/>
      <c r="C50" s="414"/>
      <c r="D50" s="414"/>
      <c r="E50" s="414"/>
      <c r="F50" s="414"/>
      <c r="G50" s="414"/>
      <c r="H50" s="414"/>
      <c r="I50" s="415"/>
      <c r="J50" s="211"/>
      <c r="K50" s="296" t="s">
        <v>430</v>
      </c>
    </row>
    <row r="51" spans="2:11" ht="18" customHeight="1" x14ac:dyDescent="0.45">
      <c r="B51" s="290"/>
      <c r="C51" s="339"/>
      <c r="D51" s="339"/>
      <c r="E51" s="339"/>
      <c r="F51" s="339"/>
      <c r="G51" s="339"/>
      <c r="H51" s="339"/>
      <c r="I51" s="340"/>
      <c r="J51" s="212"/>
    </row>
    <row r="52" spans="2:11" ht="30" customHeight="1" x14ac:dyDescent="0.45">
      <c r="B52" s="290"/>
      <c r="C52" s="339"/>
      <c r="D52" s="339"/>
      <c r="E52" s="339"/>
      <c r="F52" s="339"/>
      <c r="G52" s="339"/>
      <c r="H52" s="339"/>
      <c r="I52" s="340"/>
      <c r="J52" s="212"/>
    </row>
    <row r="53" spans="2:11" ht="9" customHeight="1" thickBot="1" x14ac:dyDescent="0.5">
      <c r="B53" s="236"/>
      <c r="C53" s="443"/>
      <c r="D53" s="443"/>
      <c r="E53" s="443"/>
      <c r="F53" s="443"/>
      <c r="G53" s="443"/>
      <c r="H53" s="443"/>
      <c r="I53" s="444"/>
      <c r="J53" s="212"/>
    </row>
    <row r="54" spans="2:11" ht="6" customHeight="1" x14ac:dyDescent="0.45"/>
  </sheetData>
  <mergeCells count="62">
    <mergeCell ref="C51:I51"/>
    <mergeCell ref="C52:I52"/>
    <mergeCell ref="C53:I53"/>
    <mergeCell ref="I1:J1"/>
    <mergeCell ref="I2:J2"/>
    <mergeCell ref="B4:I4"/>
    <mergeCell ref="C43:I43"/>
    <mergeCell ref="C46:I46"/>
    <mergeCell ref="C47:I47"/>
    <mergeCell ref="C48:I48"/>
    <mergeCell ref="C49:I49"/>
    <mergeCell ref="B50:I50"/>
    <mergeCell ref="C35:I35"/>
    <mergeCell ref="C37:I37"/>
    <mergeCell ref="C38:I38"/>
    <mergeCell ref="C42:I42"/>
    <mergeCell ref="T15:U15"/>
    <mergeCell ref="B17:E17"/>
    <mergeCell ref="K17:L17"/>
    <mergeCell ref="B18:E18"/>
    <mergeCell ref="K18:L18"/>
    <mergeCell ref="M15:R15"/>
    <mergeCell ref="S15:S16"/>
    <mergeCell ref="C36:I36"/>
    <mergeCell ref="K19:L19"/>
    <mergeCell ref="B15:E16"/>
    <mergeCell ref="F15:F16"/>
    <mergeCell ref="K15:L16"/>
    <mergeCell ref="B19:E19"/>
    <mergeCell ref="K20:L20"/>
    <mergeCell ref="K21:L21"/>
    <mergeCell ref="B23:E24"/>
    <mergeCell ref="F23:F24"/>
    <mergeCell ref="K23:L24"/>
    <mergeCell ref="B34:I34"/>
    <mergeCell ref="B20:E20"/>
    <mergeCell ref="B25:E25"/>
    <mergeCell ref="B26:E26"/>
    <mergeCell ref="B33:I33"/>
    <mergeCell ref="B7:C7"/>
    <mergeCell ref="D7:I7"/>
    <mergeCell ref="B3:I3"/>
    <mergeCell ref="B5:C5"/>
    <mergeCell ref="D5:I5"/>
    <mergeCell ref="B6:C6"/>
    <mergeCell ref="D6:I6"/>
    <mergeCell ref="C41:I41"/>
    <mergeCell ref="C45:I45"/>
    <mergeCell ref="M23:S23"/>
    <mergeCell ref="B27:E28"/>
    <mergeCell ref="F27:F28"/>
    <mergeCell ref="C44:I44"/>
    <mergeCell ref="K30:M30"/>
    <mergeCell ref="K25:L25"/>
    <mergeCell ref="K28:L28"/>
    <mergeCell ref="K26:L26"/>
    <mergeCell ref="K27:L27"/>
    <mergeCell ref="N31:N32"/>
    <mergeCell ref="K31:L31"/>
    <mergeCell ref="K32:L32"/>
    <mergeCell ref="C39:I39"/>
    <mergeCell ref="B40:I40"/>
  </mergeCells>
  <phoneticPr fontId="1"/>
  <printOptions horizontalCentered="1"/>
  <pageMargins left="0.98425196850393704" right="0.98425196850393704" top="0.78740157480314965" bottom="0.78740157480314965" header="0.39370078740157483" footer="0.39370078740157483"/>
  <pageSetup paperSize="9" scale="67" orientation="portrait" cellComments="asDisplayed" r:id="rId1"/>
  <headerFooter>
    <oddFooter>&amp;R&amp;9第8版（令和7（2025）年4月1日施行）</oddFooter>
  </headerFooter>
  <rowBreaks count="1" manualBreakCount="1">
    <brk id="53" min="1" max="19" man="1"/>
  </rowBreaks>
  <colBreaks count="2" manualBreakCount="2">
    <brk id="10" max="52" man="1"/>
    <brk id="19" max="52" man="1"/>
  </colBreaks>
  <ignoredErrors>
    <ignoredError sqref="F19"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7AA5-340E-41EF-9074-3C60918F65CF}">
  <dimension ref="A1:AM175"/>
  <sheetViews>
    <sheetView view="pageBreakPreview" topLeftCell="N99" zoomScale="70" zoomScaleNormal="70" zoomScaleSheetLayoutView="70" workbookViewId="0">
      <selection activeCell="F146" sqref="F146"/>
    </sheetView>
  </sheetViews>
  <sheetFormatPr defaultRowHeight="18" x14ac:dyDescent="0.45"/>
  <cols>
    <col min="1" max="1" width="1.59765625" style="1" customWidth="1"/>
    <col min="2" max="2" width="7" customWidth="1"/>
    <col min="3" max="3" width="15.8984375" customWidth="1"/>
    <col min="4" max="4" width="8.59765625" customWidth="1"/>
    <col min="5" max="5" width="48.5" customWidth="1"/>
    <col min="6" max="6" width="66.3984375" customWidth="1"/>
    <col min="7" max="19" width="9" customWidth="1"/>
    <col min="20" max="20" width="9.19921875" customWidth="1"/>
    <col min="21" max="24" width="9" customWidth="1"/>
    <col min="25" max="25" width="11" customWidth="1"/>
    <col min="32" max="32" width="11.69921875" bestFit="1" customWidth="1"/>
    <col min="34" max="34" width="11.69921875" bestFit="1" customWidth="1"/>
    <col min="39" max="39" width="11.8984375" customWidth="1"/>
  </cols>
  <sheetData>
    <row r="1" spans="1:25" ht="18.75" customHeight="1" x14ac:dyDescent="0.45">
      <c r="B1" s="61" t="s">
        <v>441</v>
      </c>
      <c r="C1" s="60"/>
      <c r="D1" s="60"/>
      <c r="E1" s="60"/>
      <c r="F1" s="60"/>
    </row>
    <row r="2" spans="1:25" ht="18.75" customHeight="1" x14ac:dyDescent="0.45">
      <c r="B2" s="60"/>
      <c r="C2" s="60"/>
      <c r="D2" s="60"/>
      <c r="E2" s="60"/>
      <c r="F2" s="60"/>
    </row>
    <row r="3" spans="1:25" ht="18" customHeight="1" x14ac:dyDescent="0.45">
      <c r="B3" s="725" t="s">
        <v>195</v>
      </c>
      <c r="C3" s="725"/>
      <c r="D3" s="725"/>
      <c r="E3" s="725"/>
      <c r="F3" s="725"/>
      <c r="G3" s="725"/>
      <c r="H3" s="725"/>
      <c r="I3" s="8"/>
      <c r="J3" s="8"/>
      <c r="K3" s="8"/>
      <c r="L3" s="8"/>
      <c r="M3" s="8"/>
      <c r="N3" s="8"/>
      <c r="O3" s="8"/>
      <c r="P3" s="8"/>
      <c r="Q3" s="8"/>
      <c r="R3" s="8"/>
      <c r="S3" s="8"/>
      <c r="T3" s="8"/>
      <c r="U3" s="8"/>
      <c r="V3" s="8"/>
      <c r="W3" s="8"/>
      <c r="X3" s="8"/>
      <c r="Y3" s="8"/>
    </row>
    <row r="4" spans="1:25" ht="18" customHeight="1" thickBot="1" x14ac:dyDescent="0.5">
      <c r="B4" s="53"/>
      <c r="C4" s="53"/>
      <c r="D4" s="53"/>
      <c r="E4" s="53"/>
      <c r="F4" s="53"/>
      <c r="G4" s="53"/>
      <c r="H4" s="53"/>
      <c r="I4" s="8"/>
      <c r="J4" s="8"/>
      <c r="K4" s="8"/>
      <c r="L4" s="8"/>
      <c r="M4" s="8"/>
      <c r="N4" s="8"/>
      <c r="O4" s="8"/>
      <c r="P4" s="8"/>
      <c r="Q4" s="8"/>
      <c r="R4" s="8"/>
      <c r="S4" s="8"/>
      <c r="T4" s="8"/>
      <c r="U4" s="8"/>
      <c r="V4" s="8"/>
      <c r="W4" s="8"/>
      <c r="X4" s="8"/>
      <c r="Y4" s="8"/>
    </row>
    <row r="5" spans="1:25" ht="30" customHeight="1" x14ac:dyDescent="0.45">
      <c r="B5" s="476" t="s">
        <v>393</v>
      </c>
      <c r="C5" s="477"/>
      <c r="D5" s="470" t="str">
        <f>固定費係数入力シート!D5</f>
        <v>ABC-123の●●●●●●●●●●●●●●●●●●●●●第Ⅲ試験</v>
      </c>
      <c r="E5" s="470"/>
      <c r="F5" s="470"/>
      <c r="G5" s="470"/>
      <c r="H5" s="471"/>
      <c r="I5" s="8"/>
      <c r="J5" s="8"/>
      <c r="K5" s="8"/>
      <c r="L5" s="8"/>
      <c r="M5" s="8"/>
      <c r="N5" s="8"/>
      <c r="O5" s="8"/>
      <c r="P5" s="8"/>
      <c r="Q5" s="8"/>
      <c r="R5" s="8"/>
      <c r="S5" s="8"/>
      <c r="T5" s="8"/>
      <c r="U5" s="8"/>
      <c r="V5" s="8"/>
      <c r="W5" s="8"/>
      <c r="X5" s="8"/>
      <c r="Y5" s="8"/>
    </row>
    <row r="6" spans="1:25" ht="18" customHeight="1" x14ac:dyDescent="0.45">
      <c r="B6" s="464" t="s">
        <v>391</v>
      </c>
      <c r="C6" s="465"/>
      <c r="D6" s="472" t="str">
        <f>固定費係数入力シート!D6</f>
        <v>（治験国内管理人）●●●●●●●●●●●●●●●●株式会社</v>
      </c>
      <c r="E6" s="472"/>
      <c r="F6" s="472"/>
      <c r="G6" s="472"/>
      <c r="H6" s="473"/>
      <c r="I6" s="8"/>
      <c r="J6" s="8"/>
      <c r="K6" s="8"/>
      <c r="L6" s="8"/>
      <c r="M6" s="8"/>
      <c r="N6" s="8"/>
      <c r="O6" s="8"/>
      <c r="P6" s="8"/>
      <c r="Q6" s="8"/>
      <c r="R6" s="8"/>
      <c r="S6" s="8"/>
      <c r="T6" s="8"/>
      <c r="U6" s="8"/>
      <c r="V6" s="8"/>
      <c r="W6" s="8"/>
      <c r="X6" s="8"/>
      <c r="Y6" s="8"/>
    </row>
    <row r="7" spans="1:25" ht="18" customHeight="1" x14ac:dyDescent="0.45">
      <c r="B7" s="464" t="s">
        <v>392</v>
      </c>
      <c r="C7" s="465"/>
      <c r="D7" s="472" t="str">
        <f>固定費係数入力シート!D7</f>
        <v>地方独立行政法人　大阪府立病院機構　大阪母子医療センター</v>
      </c>
      <c r="E7" s="472"/>
      <c r="F7" s="472"/>
      <c r="G7" s="472"/>
      <c r="H7" s="473"/>
      <c r="I7" s="8"/>
      <c r="J7" s="8"/>
      <c r="K7" s="8"/>
      <c r="L7" s="8"/>
      <c r="M7" s="8"/>
      <c r="N7" s="8"/>
      <c r="O7" s="8"/>
      <c r="P7" s="8"/>
      <c r="Q7" s="8"/>
      <c r="R7" s="8"/>
      <c r="S7" s="8"/>
      <c r="T7" s="8"/>
      <c r="U7" s="8"/>
      <c r="V7" s="8"/>
      <c r="W7" s="8"/>
      <c r="X7" s="8"/>
      <c r="Y7" s="8"/>
    </row>
    <row r="8" spans="1:25" ht="18" customHeight="1" x14ac:dyDescent="0.45">
      <c r="B8" s="464" t="s">
        <v>15</v>
      </c>
      <c r="C8" s="465"/>
      <c r="D8" s="715">
        <f>変動費係数入力シート!D8</f>
        <v>45383</v>
      </c>
      <c r="E8" s="715"/>
      <c r="F8" s="715"/>
      <c r="G8" s="715"/>
      <c r="H8" s="716"/>
      <c r="I8" s="8"/>
      <c r="J8" s="8"/>
      <c r="K8" s="8"/>
      <c r="L8" s="8"/>
      <c r="M8" s="8"/>
      <c r="N8" s="8"/>
      <c r="O8" s="8"/>
      <c r="P8" s="8"/>
      <c r="Q8" s="8"/>
      <c r="R8" s="8"/>
      <c r="S8" s="8"/>
      <c r="T8" s="8"/>
      <c r="U8" s="8"/>
      <c r="V8" s="8"/>
      <c r="W8" s="8"/>
      <c r="X8" s="8"/>
      <c r="Y8" s="8"/>
    </row>
    <row r="9" spans="1:25" ht="18" customHeight="1" x14ac:dyDescent="0.45">
      <c r="B9" s="464" t="s">
        <v>17</v>
      </c>
      <c r="C9" s="465"/>
      <c r="D9" s="715">
        <f>変動費係数入力シート!D9</f>
        <v>46447</v>
      </c>
      <c r="E9" s="715"/>
      <c r="F9" s="715"/>
      <c r="G9" s="715"/>
      <c r="H9" s="716"/>
      <c r="I9" s="8"/>
      <c r="J9" s="8"/>
      <c r="K9" s="8"/>
      <c r="L9" s="8"/>
      <c r="M9" s="8"/>
      <c r="N9" s="8"/>
      <c r="O9" s="8"/>
      <c r="P9" s="8"/>
      <c r="Q9" s="8"/>
      <c r="R9" s="8"/>
      <c r="S9" s="8"/>
      <c r="T9" s="8"/>
      <c r="U9" s="8"/>
      <c r="V9" s="8"/>
      <c r="W9" s="8"/>
      <c r="X9" s="8"/>
      <c r="Y9" s="8"/>
    </row>
    <row r="10" spans="1:25" ht="18" customHeight="1" x14ac:dyDescent="0.45">
      <c r="B10" s="717" t="s">
        <v>16</v>
      </c>
      <c r="C10" s="718"/>
      <c r="D10" s="719">
        <f>変動費係数入力シート!D10</f>
        <v>36</v>
      </c>
      <c r="E10" s="720"/>
      <c r="F10" s="720"/>
      <c r="G10" s="720"/>
      <c r="H10" s="721"/>
      <c r="I10" s="8"/>
      <c r="J10" s="8"/>
      <c r="K10" s="8"/>
      <c r="L10" s="8"/>
      <c r="M10" s="8"/>
      <c r="N10" s="8"/>
      <c r="O10" s="8"/>
      <c r="P10" s="8"/>
      <c r="Q10" s="8"/>
      <c r="R10" s="8"/>
      <c r="S10" s="8"/>
      <c r="T10" s="8"/>
      <c r="U10" s="8"/>
      <c r="V10" s="8"/>
      <c r="W10" s="8"/>
      <c r="X10" s="8"/>
      <c r="Y10" s="8"/>
    </row>
    <row r="11" spans="1:25" ht="18" customHeight="1" thickBot="1" x14ac:dyDescent="0.5">
      <c r="B11" s="727" t="s">
        <v>11</v>
      </c>
      <c r="C11" s="728"/>
      <c r="D11" s="729">
        <f>変動費係数入力シート!D11</f>
        <v>2</v>
      </c>
      <c r="E11" s="729"/>
      <c r="F11" s="729"/>
      <c r="G11" s="729"/>
      <c r="H11" s="730"/>
      <c r="I11" s="8"/>
      <c r="J11" s="8"/>
      <c r="K11" s="8"/>
      <c r="L11" s="8"/>
      <c r="M11" s="8"/>
      <c r="N11" s="8"/>
      <c r="O11" s="8"/>
      <c r="P11" s="8"/>
      <c r="Q11" s="8"/>
      <c r="R11" s="8"/>
      <c r="S11" s="8"/>
      <c r="T11" s="8"/>
      <c r="U11" s="8"/>
      <c r="V11" s="8"/>
      <c r="W11" s="8"/>
      <c r="X11" s="8"/>
      <c r="Y11" s="8"/>
    </row>
    <row r="12" spans="1:25" ht="18" customHeight="1" x14ac:dyDescent="0.45">
      <c r="B12" s="11"/>
      <c r="C12" s="11"/>
      <c r="D12" s="12"/>
      <c r="E12" s="12"/>
      <c r="F12" s="12"/>
      <c r="G12" s="12"/>
      <c r="H12" s="12"/>
      <c r="I12" s="8"/>
      <c r="J12" s="8"/>
      <c r="K12" s="8"/>
      <c r="L12" s="8"/>
      <c r="M12" s="8"/>
      <c r="N12" s="8"/>
      <c r="O12" s="8"/>
      <c r="P12" s="8"/>
      <c r="Q12" s="8"/>
      <c r="R12" s="8"/>
      <c r="S12" s="8"/>
      <c r="T12" s="8"/>
      <c r="U12" s="8"/>
      <c r="V12" s="8"/>
      <c r="W12" s="8"/>
      <c r="X12" s="8"/>
      <c r="Y12" s="8"/>
    </row>
    <row r="13" spans="1:25" ht="18" customHeight="1" thickBot="1" x14ac:dyDescent="0.5">
      <c r="B13" s="8" t="s">
        <v>383</v>
      </c>
      <c r="C13" s="8"/>
      <c r="D13" s="8"/>
      <c r="E13" s="8"/>
      <c r="F13" s="9"/>
      <c r="G13" s="9"/>
      <c r="H13" s="8"/>
      <c r="I13" s="8"/>
      <c r="J13" s="8"/>
      <c r="K13" s="8"/>
      <c r="L13" s="8"/>
      <c r="M13" s="8"/>
      <c r="N13" s="8"/>
      <c r="O13" s="8"/>
      <c r="P13" s="8"/>
      <c r="Q13" s="8"/>
      <c r="R13" s="8"/>
      <c r="S13" s="8"/>
      <c r="T13" s="8"/>
      <c r="U13" s="8"/>
      <c r="V13" s="8"/>
      <c r="W13" s="8"/>
      <c r="X13" s="8"/>
      <c r="Y13" s="8"/>
    </row>
    <row r="14" spans="1:25" ht="18" customHeight="1" x14ac:dyDescent="0.45">
      <c r="A14" s="2"/>
      <c r="B14" s="453" t="s">
        <v>58</v>
      </c>
      <c r="C14" s="461" t="s">
        <v>97</v>
      </c>
      <c r="D14" s="462"/>
      <c r="E14" s="462"/>
      <c r="F14" s="463"/>
      <c r="G14" s="455">
        <f>固定費係数入力シート!G10</f>
        <v>1</v>
      </c>
      <c r="H14" s="456"/>
      <c r="I14" s="10"/>
      <c r="J14" s="12"/>
      <c r="K14" s="12"/>
      <c r="L14" s="12"/>
      <c r="M14" s="12"/>
      <c r="N14" s="12"/>
      <c r="O14" s="12"/>
      <c r="P14" s="12"/>
      <c r="Q14" s="12"/>
      <c r="R14" s="12"/>
      <c r="S14" s="12"/>
      <c r="T14" s="12"/>
      <c r="U14" s="12"/>
      <c r="V14" s="12"/>
      <c r="W14" s="12"/>
      <c r="X14" s="12"/>
      <c r="Y14" s="12"/>
    </row>
    <row r="15" spans="1:25" ht="18" customHeight="1" x14ac:dyDescent="0.45">
      <c r="A15" s="2"/>
      <c r="B15" s="454"/>
      <c r="C15" s="49" t="s">
        <v>336</v>
      </c>
      <c r="D15" s="466" t="s">
        <v>409</v>
      </c>
      <c r="E15" s="466"/>
      <c r="F15" s="467"/>
      <c r="G15" s="457"/>
      <c r="H15" s="458"/>
      <c r="I15" s="10"/>
      <c r="J15" s="12"/>
      <c r="K15" s="12"/>
      <c r="L15" s="12"/>
      <c r="M15" s="12"/>
      <c r="N15" s="12"/>
      <c r="O15" s="12"/>
      <c r="P15" s="12"/>
      <c r="Q15" s="12"/>
      <c r="R15" s="12"/>
      <c r="S15" s="12"/>
      <c r="T15" s="12"/>
      <c r="U15" s="12"/>
      <c r="V15" s="12"/>
      <c r="W15" s="12"/>
      <c r="X15" s="12"/>
      <c r="Y15" s="12"/>
    </row>
    <row r="16" spans="1:25" ht="18" customHeight="1" x14ac:dyDescent="0.45">
      <c r="A16" s="2"/>
      <c r="B16" s="512" t="s">
        <v>4</v>
      </c>
      <c r="C16" s="509" t="s">
        <v>87</v>
      </c>
      <c r="D16" s="510"/>
      <c r="E16" s="510"/>
      <c r="F16" s="511"/>
      <c r="G16" s="555">
        <f>固定費係数入力シート!G12</f>
        <v>1.5</v>
      </c>
      <c r="H16" s="556"/>
      <c r="I16" s="10"/>
      <c r="J16" s="13"/>
      <c r="K16" s="13"/>
      <c r="L16" s="13"/>
      <c r="M16" s="13"/>
      <c r="N16" s="13"/>
      <c r="O16" s="13"/>
      <c r="P16" s="13"/>
      <c r="Q16" s="13"/>
      <c r="R16" s="13"/>
      <c r="S16" s="13"/>
      <c r="T16" s="13"/>
      <c r="U16" s="13"/>
      <c r="V16" s="13"/>
      <c r="W16" s="13"/>
      <c r="X16" s="13"/>
      <c r="Y16" s="13"/>
    </row>
    <row r="17" spans="1:25" ht="18" customHeight="1" x14ac:dyDescent="0.45">
      <c r="A17" s="2"/>
      <c r="B17" s="484"/>
      <c r="C17" s="48" t="s">
        <v>336</v>
      </c>
      <c r="D17" s="549" t="s">
        <v>98</v>
      </c>
      <c r="E17" s="549"/>
      <c r="F17" s="550"/>
      <c r="G17" s="557"/>
      <c r="H17" s="558"/>
      <c r="I17" s="10"/>
      <c r="J17" s="13"/>
      <c r="K17" s="13"/>
      <c r="L17" s="13"/>
      <c r="M17" s="13"/>
      <c r="N17" s="13"/>
      <c r="O17" s="13"/>
      <c r="P17" s="13"/>
      <c r="Q17" s="13"/>
      <c r="R17" s="13"/>
      <c r="S17" s="13"/>
      <c r="T17" s="13"/>
      <c r="U17" s="13"/>
      <c r="V17" s="13"/>
      <c r="W17" s="13"/>
      <c r="X17" s="13"/>
      <c r="Y17" s="13"/>
    </row>
    <row r="18" spans="1:25" ht="18" customHeight="1" x14ac:dyDescent="0.45">
      <c r="A18" s="2"/>
      <c r="B18" s="481" t="s">
        <v>12</v>
      </c>
      <c r="C18" s="528" t="s">
        <v>88</v>
      </c>
      <c r="D18" s="529"/>
      <c r="E18" s="529"/>
      <c r="F18" s="530"/>
      <c r="G18" s="513">
        <f>固定費係数入力シート!G14</f>
        <v>1</v>
      </c>
      <c r="H18" s="514"/>
      <c r="I18" s="8"/>
      <c r="J18" s="10"/>
      <c r="K18" s="10"/>
      <c r="L18" s="10"/>
      <c r="M18" s="10"/>
      <c r="N18" s="10"/>
      <c r="O18" s="10"/>
      <c r="P18" s="10"/>
      <c r="Q18" s="10"/>
      <c r="R18" s="10"/>
      <c r="S18" s="10"/>
      <c r="T18" s="10"/>
      <c r="U18" s="10"/>
      <c r="V18" s="10"/>
      <c r="W18" s="10"/>
      <c r="X18" s="10"/>
      <c r="Y18" s="8"/>
    </row>
    <row r="19" spans="1:25" ht="18" customHeight="1" x14ac:dyDescent="0.45">
      <c r="A19" s="2"/>
      <c r="B19" s="454"/>
      <c r="C19" s="49" t="s">
        <v>336</v>
      </c>
      <c r="D19" s="466" t="s">
        <v>335</v>
      </c>
      <c r="E19" s="466"/>
      <c r="F19" s="467"/>
      <c r="G19" s="457"/>
      <c r="H19" s="458"/>
      <c r="I19" s="8"/>
      <c r="J19" s="10"/>
      <c r="K19" s="10"/>
      <c r="L19" s="10"/>
      <c r="M19" s="10"/>
      <c r="N19" s="10"/>
      <c r="O19" s="10"/>
      <c r="P19" s="10"/>
      <c r="Q19" s="10"/>
      <c r="R19" s="10"/>
      <c r="S19" s="10"/>
      <c r="T19" s="10"/>
      <c r="U19" s="10"/>
      <c r="V19" s="10"/>
      <c r="W19" s="10"/>
      <c r="X19" s="10"/>
      <c r="Y19" s="8"/>
    </row>
    <row r="20" spans="1:25" ht="18" customHeight="1" x14ac:dyDescent="0.45">
      <c r="A20" s="515"/>
      <c r="B20" s="516" t="s">
        <v>59</v>
      </c>
      <c r="C20" s="518" t="s">
        <v>20</v>
      </c>
      <c r="D20" s="519"/>
      <c r="E20" s="519"/>
      <c r="F20" s="520"/>
      <c r="G20" s="496">
        <f>固定費係数入力シート!G16</f>
        <v>5</v>
      </c>
      <c r="H20" s="497"/>
      <c r="I20" s="54"/>
      <c r="J20" s="8"/>
      <c r="K20" s="8"/>
      <c r="L20" s="8"/>
      <c r="M20" s="8"/>
      <c r="N20" s="8"/>
      <c r="O20" s="8"/>
      <c r="P20" s="8"/>
      <c r="Q20" s="8"/>
      <c r="R20" s="8"/>
      <c r="S20" s="8"/>
      <c r="T20" s="8"/>
      <c r="U20" s="8"/>
      <c r="V20" s="8"/>
      <c r="W20" s="8"/>
      <c r="X20" s="8"/>
      <c r="Y20" s="8"/>
    </row>
    <row r="21" spans="1:25" ht="18" customHeight="1" x14ac:dyDescent="0.45">
      <c r="A21" s="515"/>
      <c r="B21" s="517"/>
      <c r="C21" s="47" t="s">
        <v>337</v>
      </c>
      <c r="D21" s="652"/>
      <c r="E21" s="652"/>
      <c r="F21" s="653"/>
      <c r="G21" s="498"/>
      <c r="H21" s="499"/>
      <c r="I21" s="54"/>
      <c r="J21" s="8"/>
      <c r="K21" s="8"/>
      <c r="L21" s="8"/>
      <c r="M21" s="8"/>
      <c r="N21" s="8"/>
      <c r="O21" s="8"/>
      <c r="P21" s="8"/>
      <c r="Q21" s="8"/>
      <c r="R21" s="8"/>
      <c r="S21" s="8"/>
      <c r="T21" s="8"/>
      <c r="U21" s="8"/>
      <c r="V21" s="8"/>
      <c r="W21" s="8"/>
      <c r="X21" s="8"/>
      <c r="Y21" s="8"/>
    </row>
    <row r="22" spans="1:25" ht="18" customHeight="1" x14ac:dyDescent="0.45">
      <c r="A22" s="2"/>
      <c r="B22" s="23" t="s">
        <v>60</v>
      </c>
      <c r="C22" s="546" t="s">
        <v>95</v>
      </c>
      <c r="D22" s="547"/>
      <c r="E22" s="547"/>
      <c r="F22" s="548"/>
      <c r="G22" s="544" t="str">
        <f>固定費係数入力シート!G18</f>
        <v>無</v>
      </c>
      <c r="H22" s="545"/>
      <c r="I22" s="10"/>
      <c r="J22" s="10"/>
      <c r="K22" s="10"/>
      <c r="L22" s="10"/>
      <c r="M22" s="10"/>
      <c r="N22" s="10"/>
      <c r="O22" s="10"/>
      <c r="P22" s="10"/>
      <c r="Q22" s="10"/>
      <c r="R22" s="10"/>
      <c r="S22" s="10"/>
      <c r="T22" s="10"/>
      <c r="U22" s="10"/>
      <c r="V22" s="10"/>
      <c r="W22" s="10"/>
      <c r="X22" s="10"/>
      <c r="Y22" s="8"/>
    </row>
    <row r="23" spans="1:25" ht="18" customHeight="1" x14ac:dyDescent="0.45">
      <c r="A23" s="2"/>
      <c r="B23" s="24" t="s">
        <v>61</v>
      </c>
      <c r="C23" s="521" t="s">
        <v>18</v>
      </c>
      <c r="D23" s="522"/>
      <c r="E23" s="522"/>
      <c r="F23" s="523"/>
      <c r="G23" s="542" t="str">
        <f>固定費係数入力シート!G19</f>
        <v>有</v>
      </c>
      <c r="H23" s="543"/>
      <c r="I23" s="8"/>
      <c r="J23" s="8"/>
      <c r="K23" s="8"/>
      <c r="L23" s="8"/>
      <c r="M23" s="8"/>
      <c r="N23" s="8"/>
      <c r="O23" s="8"/>
      <c r="P23" s="8"/>
      <c r="Q23" s="8"/>
      <c r="R23" s="8"/>
      <c r="S23" s="8"/>
      <c r="T23" s="8"/>
      <c r="U23" s="8"/>
      <c r="V23" s="8"/>
      <c r="W23" s="8"/>
      <c r="X23" s="8"/>
      <c r="Y23" s="8"/>
    </row>
    <row r="24" spans="1:25" ht="18" customHeight="1" thickBot="1" x14ac:dyDescent="0.5">
      <c r="A24" s="2"/>
      <c r="B24" s="25" t="s">
        <v>62</v>
      </c>
      <c r="C24" s="537" t="s">
        <v>57</v>
      </c>
      <c r="D24" s="538"/>
      <c r="E24" s="538"/>
      <c r="F24" s="539"/>
      <c r="G24" s="540" t="str">
        <f>固定費係数入力シート!G20</f>
        <v>無</v>
      </c>
      <c r="H24" s="541"/>
      <c r="I24" s="8"/>
      <c r="J24" s="12"/>
      <c r="K24" s="12"/>
      <c r="L24" s="12"/>
      <c r="M24" s="12"/>
      <c r="N24" s="12"/>
      <c r="O24" s="12"/>
      <c r="P24" s="12"/>
      <c r="Q24" s="12"/>
      <c r="R24" s="12"/>
      <c r="S24" s="12"/>
      <c r="T24" s="12"/>
      <c r="U24" s="12"/>
      <c r="V24" s="12"/>
      <c r="W24" s="12"/>
      <c r="X24" s="12"/>
      <c r="Y24" s="12"/>
    </row>
    <row r="25" spans="1:25" ht="18" customHeight="1" thickTop="1" x14ac:dyDescent="0.45">
      <c r="A25" s="2"/>
      <c r="B25" s="483" t="s">
        <v>63</v>
      </c>
      <c r="C25" s="524" t="s">
        <v>24</v>
      </c>
      <c r="D25" s="445"/>
      <c r="E25" s="445"/>
      <c r="F25" s="525"/>
      <c r="G25" s="496">
        <f>固定費係数入力シート!G21</f>
        <v>5</v>
      </c>
      <c r="H25" s="497"/>
      <c r="I25" s="43"/>
      <c r="J25" s="8"/>
      <c r="K25" s="8"/>
      <c r="L25" s="8"/>
      <c r="M25" s="8"/>
      <c r="N25" s="8"/>
      <c r="O25" s="8"/>
      <c r="P25" s="8"/>
      <c r="Q25" s="8"/>
      <c r="R25" s="8"/>
      <c r="S25" s="8"/>
      <c r="T25" s="8"/>
      <c r="U25" s="8"/>
      <c r="V25" s="8"/>
      <c r="W25" s="8"/>
      <c r="X25" s="8"/>
      <c r="Y25" s="8"/>
    </row>
    <row r="26" spans="1:25" ht="18" customHeight="1" x14ac:dyDescent="0.45">
      <c r="A26" s="2"/>
      <c r="B26" s="484"/>
      <c r="C26" s="47" t="s">
        <v>337</v>
      </c>
      <c r="D26" s="652"/>
      <c r="E26" s="652"/>
      <c r="F26" s="653"/>
      <c r="G26" s="498"/>
      <c r="H26" s="499"/>
      <c r="I26" s="8"/>
      <c r="J26" s="8"/>
      <c r="K26" s="8"/>
      <c r="L26" s="8"/>
      <c r="M26" s="8"/>
      <c r="N26" s="8"/>
      <c r="O26" s="8"/>
      <c r="P26" s="8"/>
      <c r="Q26" s="8"/>
      <c r="R26" s="8"/>
      <c r="S26" s="8"/>
      <c r="T26" s="8"/>
      <c r="U26" s="8"/>
      <c r="V26" s="8"/>
      <c r="W26" s="8"/>
      <c r="X26" s="8"/>
      <c r="Y26" s="8"/>
    </row>
    <row r="27" spans="1:25" ht="18" customHeight="1" x14ac:dyDescent="0.45">
      <c r="A27" s="2"/>
      <c r="B27" s="481" t="s">
        <v>64</v>
      </c>
      <c r="C27" s="528" t="s">
        <v>85</v>
      </c>
      <c r="D27" s="529"/>
      <c r="E27" s="529"/>
      <c r="F27" s="530"/>
      <c r="G27" s="490"/>
      <c r="H27" s="491"/>
      <c r="I27" s="26"/>
      <c r="J27" s="10"/>
      <c r="K27" s="10"/>
      <c r="L27" s="10"/>
      <c r="M27" s="10"/>
      <c r="N27" s="10"/>
      <c r="O27" s="10"/>
      <c r="P27" s="10"/>
      <c r="Q27" s="10"/>
      <c r="R27" s="10"/>
      <c r="S27" s="10"/>
      <c r="T27" s="10"/>
      <c r="U27" s="10"/>
      <c r="V27" s="10"/>
      <c r="W27" s="10"/>
      <c r="X27" s="10"/>
      <c r="Y27" s="8"/>
    </row>
    <row r="28" spans="1:25" ht="18" customHeight="1" x14ac:dyDescent="0.45">
      <c r="A28" s="2"/>
      <c r="B28" s="482"/>
      <c r="C28" s="46" t="s">
        <v>336</v>
      </c>
      <c r="D28" s="488" t="s">
        <v>86</v>
      </c>
      <c r="E28" s="488"/>
      <c r="F28" s="489"/>
      <c r="G28" s="492"/>
      <c r="H28" s="493"/>
      <c r="I28" s="26"/>
      <c r="J28" s="10"/>
      <c r="K28" s="10"/>
      <c r="L28" s="10"/>
      <c r="M28" s="10"/>
      <c r="N28" s="10"/>
      <c r="O28" s="10"/>
      <c r="P28" s="10"/>
      <c r="Q28" s="10"/>
      <c r="R28" s="10"/>
      <c r="S28" s="10"/>
      <c r="T28" s="10"/>
      <c r="U28" s="10"/>
      <c r="V28" s="10"/>
      <c r="W28" s="10"/>
      <c r="X28" s="10"/>
      <c r="Y28" s="8"/>
    </row>
    <row r="29" spans="1:25" ht="17.25" customHeight="1" x14ac:dyDescent="0.45">
      <c r="A29" s="2"/>
      <c r="B29" s="482"/>
      <c r="C29" s="531" t="s">
        <v>338</v>
      </c>
      <c r="D29" s="19" t="s">
        <v>333</v>
      </c>
      <c r="E29" s="713"/>
      <c r="F29" s="714"/>
      <c r="G29" s="20" t="s">
        <v>6</v>
      </c>
      <c r="H29" s="27">
        <f>固定費係数入力シート!H25</f>
        <v>10</v>
      </c>
      <c r="I29" s="8"/>
      <c r="J29" s="10"/>
      <c r="K29" s="10"/>
      <c r="L29" s="10"/>
      <c r="M29" s="10"/>
      <c r="N29" s="10"/>
      <c r="O29" s="10"/>
      <c r="P29" s="10"/>
      <c r="Q29" s="10"/>
      <c r="R29" s="10"/>
      <c r="S29" s="10"/>
      <c r="T29" s="10"/>
      <c r="U29" s="10"/>
      <c r="V29" s="10"/>
      <c r="W29" s="10"/>
      <c r="X29" s="10"/>
      <c r="Y29" s="8"/>
    </row>
    <row r="30" spans="1:25" ht="17.25" customHeight="1" x14ac:dyDescent="0.45">
      <c r="A30" s="2"/>
      <c r="B30" s="482"/>
      <c r="C30" s="531"/>
      <c r="D30" s="19" t="s">
        <v>330</v>
      </c>
      <c r="E30" s="709"/>
      <c r="F30" s="710"/>
      <c r="G30" s="28" t="s">
        <v>19</v>
      </c>
      <c r="H30" s="27">
        <f>固定費係数入力シート!H26</f>
        <v>15</v>
      </c>
      <c r="I30" s="10"/>
      <c r="J30" s="10"/>
      <c r="K30" s="10"/>
      <c r="L30" s="10"/>
      <c r="M30" s="10"/>
      <c r="N30" s="10"/>
      <c r="O30" s="10"/>
      <c r="P30" s="10"/>
      <c r="Q30" s="10"/>
      <c r="R30" s="10"/>
      <c r="S30" s="10"/>
      <c r="T30" s="10"/>
      <c r="U30" s="10"/>
      <c r="V30" s="10"/>
      <c r="W30" s="10"/>
      <c r="X30" s="10"/>
      <c r="Y30" s="8"/>
    </row>
    <row r="31" spans="1:25" ht="17.25" customHeight="1" x14ac:dyDescent="0.45">
      <c r="A31" s="2"/>
      <c r="B31" s="482"/>
      <c r="C31" s="532"/>
      <c r="D31" s="19" t="s">
        <v>331</v>
      </c>
      <c r="E31" s="711"/>
      <c r="F31" s="712"/>
      <c r="G31" s="29" t="s">
        <v>7</v>
      </c>
      <c r="H31" s="27">
        <f>固定費係数入力シート!H27</f>
        <v>5</v>
      </c>
      <c r="I31" s="10"/>
      <c r="J31" s="10"/>
      <c r="K31" s="10"/>
      <c r="L31" s="10"/>
      <c r="M31" s="10"/>
      <c r="N31" s="10"/>
      <c r="O31" s="10"/>
      <c r="P31" s="10"/>
      <c r="Q31" s="10"/>
      <c r="R31" s="10"/>
      <c r="S31" s="10"/>
      <c r="T31" s="10"/>
      <c r="U31" s="10"/>
      <c r="V31" s="10"/>
      <c r="W31" s="10"/>
      <c r="X31" s="10"/>
      <c r="Y31" s="8"/>
    </row>
    <row r="32" spans="1:25" ht="21" customHeight="1" x14ac:dyDescent="0.45">
      <c r="A32" s="2"/>
      <c r="B32" s="512" t="s">
        <v>65</v>
      </c>
      <c r="C32" s="509" t="s">
        <v>84</v>
      </c>
      <c r="D32" s="510"/>
      <c r="E32" s="510"/>
      <c r="F32" s="511"/>
      <c r="G32" s="500">
        <f>固定費係数入力シート!G28</f>
        <v>15</v>
      </c>
      <c r="H32" s="501"/>
      <c r="I32" s="54"/>
      <c r="J32" s="8"/>
      <c r="K32" s="8"/>
      <c r="L32" s="8"/>
      <c r="M32" s="8"/>
      <c r="N32" s="8"/>
      <c r="O32" s="8"/>
      <c r="P32" s="8"/>
      <c r="Q32" s="8"/>
      <c r="R32" s="8"/>
      <c r="S32" s="8"/>
      <c r="T32" s="8"/>
      <c r="U32" s="8"/>
      <c r="V32" s="8"/>
      <c r="W32" s="8"/>
      <c r="X32" s="8"/>
      <c r="Y32" s="8"/>
    </row>
    <row r="33" spans="1:25" ht="18" customHeight="1" x14ac:dyDescent="0.45">
      <c r="A33" s="2"/>
      <c r="B33" s="483"/>
      <c r="C33" s="45" t="s">
        <v>336</v>
      </c>
      <c r="D33" s="452" t="s">
        <v>93</v>
      </c>
      <c r="E33" s="452"/>
      <c r="F33" s="487"/>
      <c r="G33" s="502"/>
      <c r="H33" s="503"/>
      <c r="I33" s="54"/>
      <c r="J33" s="8"/>
      <c r="K33" s="8"/>
      <c r="L33" s="8"/>
      <c r="M33" s="8"/>
      <c r="N33" s="8"/>
      <c r="O33" s="8"/>
      <c r="P33" s="8"/>
      <c r="Q33" s="8"/>
      <c r="R33" s="8"/>
      <c r="S33" s="8"/>
      <c r="T33" s="8"/>
      <c r="U33" s="8"/>
      <c r="V33" s="8"/>
      <c r="W33" s="8"/>
      <c r="X33" s="8"/>
      <c r="Y33" s="8"/>
    </row>
    <row r="34" spans="1:25" ht="18" customHeight="1" thickBot="1" x14ac:dyDescent="0.5">
      <c r="A34" s="2"/>
      <c r="B34" s="484"/>
      <c r="C34" s="44" t="s">
        <v>339</v>
      </c>
      <c r="D34" s="17"/>
      <c r="E34" s="18"/>
      <c r="F34" s="30"/>
      <c r="G34" s="504"/>
      <c r="H34" s="505"/>
      <c r="I34" s="54"/>
      <c r="J34" s="8"/>
      <c r="K34" s="8"/>
      <c r="L34" s="8"/>
      <c r="M34" s="8"/>
      <c r="N34" s="8"/>
      <c r="O34" s="8"/>
      <c r="P34" s="8"/>
      <c r="Q34" s="8"/>
      <c r="R34" s="8"/>
      <c r="S34" s="8"/>
      <c r="T34" s="8"/>
      <c r="U34" s="8"/>
      <c r="V34" s="8"/>
      <c r="W34" s="8"/>
      <c r="X34" s="8"/>
      <c r="Y34" s="8"/>
    </row>
    <row r="35" spans="1:25" ht="18" customHeight="1" x14ac:dyDescent="0.45">
      <c r="B35" s="51" t="s">
        <v>58</v>
      </c>
      <c r="C35" s="646" t="s">
        <v>27</v>
      </c>
      <c r="D35" s="647"/>
      <c r="E35" s="647"/>
      <c r="F35" s="648"/>
      <c r="G35" s="703" t="s">
        <v>13</v>
      </c>
      <c r="H35" s="704"/>
      <c r="I35" s="8"/>
      <c r="J35" s="8"/>
      <c r="K35" s="8"/>
      <c r="L35" s="8"/>
      <c r="M35" s="8"/>
      <c r="N35" s="8"/>
      <c r="O35" s="8"/>
      <c r="P35" s="8"/>
      <c r="Q35" s="8"/>
      <c r="R35" s="8"/>
      <c r="S35" s="8"/>
      <c r="T35" s="8"/>
      <c r="U35" s="8"/>
      <c r="V35" s="8"/>
      <c r="W35" s="8"/>
      <c r="X35" s="8"/>
      <c r="Y35" s="8"/>
    </row>
    <row r="36" spans="1:25" ht="18" customHeight="1" x14ac:dyDescent="0.45">
      <c r="B36" s="50" t="s">
        <v>4</v>
      </c>
      <c r="C36" s="631" t="s">
        <v>5</v>
      </c>
      <c r="D36" s="472"/>
      <c r="E36" s="472"/>
      <c r="F36" s="632"/>
      <c r="G36" s="701" t="s">
        <v>13</v>
      </c>
      <c r="H36" s="702"/>
      <c r="I36" s="8"/>
      <c r="J36" s="8"/>
      <c r="K36" s="8"/>
      <c r="L36" s="8"/>
      <c r="M36" s="8"/>
      <c r="N36" s="8"/>
      <c r="O36" s="8"/>
      <c r="P36" s="8"/>
      <c r="Q36" s="8"/>
      <c r="R36" s="8"/>
      <c r="S36" s="8"/>
      <c r="T36" s="8"/>
      <c r="U36" s="8"/>
      <c r="V36" s="8"/>
      <c r="W36" s="8"/>
      <c r="X36" s="8"/>
      <c r="Y36" s="8"/>
    </row>
    <row r="37" spans="1:25" ht="18" customHeight="1" x14ac:dyDescent="0.45">
      <c r="B37" s="52" t="s">
        <v>12</v>
      </c>
      <c r="C37" s="606" t="s">
        <v>28</v>
      </c>
      <c r="D37" s="642"/>
      <c r="E37" s="642"/>
      <c r="F37" s="643"/>
      <c r="G37" s="705" t="str">
        <f>変動費係数入力シート!G16</f>
        <v>入院</v>
      </c>
      <c r="H37" s="706"/>
      <c r="I37" s="8"/>
      <c r="J37" s="8"/>
      <c r="K37" s="8"/>
      <c r="L37" s="8"/>
      <c r="M37" s="8"/>
      <c r="N37" s="8"/>
      <c r="O37" s="8"/>
      <c r="P37" s="8"/>
      <c r="Q37" s="8"/>
      <c r="R37" s="8"/>
      <c r="S37" s="8"/>
      <c r="T37" s="8"/>
      <c r="U37" s="8"/>
      <c r="V37" s="8"/>
      <c r="W37" s="8"/>
      <c r="X37" s="8"/>
      <c r="Y37" s="8"/>
    </row>
    <row r="38" spans="1:25" ht="18" customHeight="1" x14ac:dyDescent="0.45">
      <c r="B38" s="24" t="s">
        <v>59</v>
      </c>
      <c r="C38" s="631" t="s">
        <v>89</v>
      </c>
      <c r="D38" s="472"/>
      <c r="E38" s="472"/>
      <c r="F38" s="632"/>
      <c r="G38" s="701">
        <f>変動費係数入力シート!G17</f>
        <v>1.5</v>
      </c>
      <c r="H38" s="702"/>
      <c r="I38" s="8"/>
      <c r="J38" s="8"/>
      <c r="K38" s="8"/>
      <c r="L38" s="8"/>
      <c r="M38" s="8"/>
      <c r="N38" s="8"/>
      <c r="O38" s="8"/>
      <c r="P38" s="8"/>
      <c r="Q38" s="8"/>
      <c r="R38" s="8"/>
      <c r="S38" s="8"/>
      <c r="T38" s="8"/>
      <c r="U38" s="8"/>
      <c r="V38" s="8"/>
      <c r="W38" s="8"/>
      <c r="X38" s="8"/>
      <c r="Y38" s="8"/>
    </row>
    <row r="39" spans="1:25" ht="18" customHeight="1" x14ac:dyDescent="0.45">
      <c r="B39" s="52" t="s">
        <v>60</v>
      </c>
      <c r="C39" s="624" t="s">
        <v>106</v>
      </c>
      <c r="D39" s="656"/>
      <c r="E39" s="656"/>
      <c r="F39" s="657"/>
      <c r="G39" s="705">
        <f>変動費係数入力シート!G18</f>
        <v>1.2</v>
      </c>
      <c r="H39" s="706"/>
      <c r="I39" s="8"/>
      <c r="J39" s="8"/>
      <c r="K39" s="8"/>
      <c r="L39" s="8"/>
      <c r="M39" s="8"/>
      <c r="N39" s="8"/>
      <c r="O39" s="8"/>
      <c r="P39" s="8"/>
      <c r="Q39" s="8"/>
      <c r="R39" s="8"/>
      <c r="S39" s="8"/>
      <c r="T39" s="8"/>
      <c r="U39" s="8"/>
      <c r="V39" s="8"/>
      <c r="W39" s="8"/>
      <c r="X39" s="8"/>
      <c r="Y39" s="8"/>
    </row>
    <row r="40" spans="1:25" ht="18" customHeight="1" x14ac:dyDescent="0.45">
      <c r="B40" s="14" t="s">
        <v>61</v>
      </c>
      <c r="C40" s="509" t="s">
        <v>90</v>
      </c>
      <c r="D40" s="519"/>
      <c r="E40" s="519"/>
      <c r="F40" s="520"/>
      <c r="G40" s="707">
        <f>変動費係数入力シート!G19</f>
        <v>1.5</v>
      </c>
      <c r="H40" s="708"/>
      <c r="I40" s="8"/>
      <c r="J40" s="8"/>
      <c r="K40" s="8"/>
      <c r="L40" s="8"/>
      <c r="M40" s="8"/>
      <c r="N40" s="8"/>
      <c r="O40" s="8"/>
      <c r="P40" s="8"/>
      <c r="Q40" s="8"/>
      <c r="R40" s="8"/>
      <c r="S40" s="8"/>
      <c r="T40" s="8"/>
      <c r="U40" s="8"/>
      <c r="V40" s="8"/>
      <c r="W40" s="8"/>
      <c r="X40" s="8"/>
      <c r="Y40" s="8"/>
    </row>
    <row r="41" spans="1:25" ht="18" customHeight="1" x14ac:dyDescent="0.45">
      <c r="B41" s="31" t="s">
        <v>62</v>
      </c>
      <c r="C41" s="624" t="s">
        <v>91</v>
      </c>
      <c r="D41" s="625"/>
      <c r="E41" s="625"/>
      <c r="F41" s="626"/>
      <c r="G41" s="627">
        <f>変動費係数入力シート!G20</f>
        <v>6</v>
      </c>
      <c r="H41" s="628"/>
      <c r="I41" s="8"/>
      <c r="J41" s="8"/>
      <c r="K41" s="8"/>
      <c r="L41" s="8"/>
      <c r="M41" s="8"/>
      <c r="N41" s="8"/>
      <c r="O41" s="8"/>
      <c r="P41" s="8"/>
      <c r="Q41" s="8"/>
      <c r="R41" s="8"/>
      <c r="S41" s="8"/>
      <c r="T41" s="8"/>
      <c r="U41" s="8"/>
      <c r="V41" s="8"/>
      <c r="W41" s="8"/>
      <c r="X41" s="8"/>
      <c r="Y41" s="8"/>
    </row>
    <row r="42" spans="1:25" ht="18" customHeight="1" x14ac:dyDescent="0.45">
      <c r="B42" s="14" t="s">
        <v>63</v>
      </c>
      <c r="C42" s="631" t="s">
        <v>384</v>
      </c>
      <c r="D42" s="472"/>
      <c r="E42" s="472"/>
      <c r="F42" s="632"/>
      <c r="G42" s="701" t="str">
        <f>変動費係数入力シート!G21</f>
        <v>無</v>
      </c>
      <c r="H42" s="702"/>
      <c r="I42" s="8"/>
      <c r="J42" s="8"/>
      <c r="K42" s="8"/>
      <c r="L42" s="8"/>
      <c r="M42" s="8"/>
      <c r="N42" s="8"/>
      <c r="O42" s="8"/>
      <c r="P42" s="8"/>
      <c r="Q42" s="8"/>
      <c r="R42" s="8"/>
      <c r="S42" s="8"/>
      <c r="T42" s="8"/>
      <c r="U42" s="8"/>
      <c r="V42" s="8"/>
      <c r="W42" s="8"/>
      <c r="X42" s="8"/>
      <c r="Y42" s="8"/>
    </row>
    <row r="43" spans="1:25" ht="18" customHeight="1" x14ac:dyDescent="0.45">
      <c r="B43" s="615" t="s">
        <v>64</v>
      </c>
      <c r="C43" s="606" t="s">
        <v>312</v>
      </c>
      <c r="D43" s="607"/>
      <c r="E43" s="607"/>
      <c r="F43" s="608"/>
      <c r="G43" s="609">
        <f>変動費係数入力シート!G22</f>
        <v>9</v>
      </c>
      <c r="H43" s="610"/>
      <c r="I43" s="8"/>
      <c r="J43" s="8"/>
      <c r="K43" s="8"/>
      <c r="L43" s="8"/>
      <c r="M43" s="8"/>
      <c r="N43" s="8"/>
      <c r="O43" s="8"/>
      <c r="P43" s="8"/>
      <c r="Q43" s="8"/>
      <c r="R43" s="8"/>
      <c r="S43" s="8"/>
      <c r="T43" s="8"/>
      <c r="U43" s="8"/>
      <c r="V43" s="8"/>
      <c r="W43" s="8"/>
      <c r="X43" s="8"/>
      <c r="Y43" s="8"/>
    </row>
    <row r="44" spans="1:25" ht="18" customHeight="1" x14ac:dyDescent="0.45">
      <c r="B44" s="616"/>
      <c r="C44" s="253" t="s">
        <v>332</v>
      </c>
      <c r="D44" s="585"/>
      <c r="E44" s="585"/>
      <c r="F44" s="586"/>
      <c r="G44" s="613"/>
      <c r="H44" s="614"/>
      <c r="I44" s="8"/>
      <c r="J44" s="8"/>
      <c r="K44" s="8"/>
      <c r="L44" s="8"/>
      <c r="M44" s="8"/>
      <c r="N44" s="8"/>
      <c r="O44" s="8"/>
      <c r="P44" s="8"/>
      <c r="Q44" s="8"/>
      <c r="R44" s="8"/>
      <c r="S44" s="8"/>
      <c r="T44" s="8"/>
      <c r="U44" s="8"/>
      <c r="V44" s="8"/>
      <c r="W44" s="8"/>
      <c r="X44" s="8"/>
      <c r="Y44" s="8"/>
    </row>
    <row r="45" spans="1:25" ht="18" customHeight="1" x14ac:dyDescent="0.45">
      <c r="B45" s="512" t="s">
        <v>65</v>
      </c>
      <c r="C45" s="509" t="s">
        <v>29</v>
      </c>
      <c r="D45" s="510"/>
      <c r="E45" s="510"/>
      <c r="F45" s="511"/>
      <c r="G45" s="579">
        <f>変動費係数入力シート!G24</f>
        <v>13</v>
      </c>
      <c r="H45" s="580"/>
      <c r="I45" s="8"/>
      <c r="J45" s="8"/>
      <c r="K45" s="8"/>
      <c r="L45" s="8"/>
      <c r="M45" s="8"/>
      <c r="N45" s="8"/>
      <c r="O45" s="8"/>
      <c r="P45" s="8"/>
      <c r="Q45" s="8"/>
      <c r="R45" s="8"/>
      <c r="S45" s="8"/>
      <c r="T45" s="8"/>
      <c r="U45" s="8"/>
      <c r="V45" s="8"/>
      <c r="W45" s="8"/>
      <c r="X45" s="8"/>
      <c r="Y45" s="8"/>
    </row>
    <row r="46" spans="1:25" ht="18" customHeight="1" x14ac:dyDescent="0.45">
      <c r="B46" s="484"/>
      <c r="C46" s="48" t="s">
        <v>340</v>
      </c>
      <c r="D46" s="577"/>
      <c r="E46" s="577"/>
      <c r="F46" s="578"/>
      <c r="G46" s="583"/>
      <c r="H46" s="584"/>
      <c r="I46" s="8"/>
      <c r="J46" s="8"/>
      <c r="K46" s="8"/>
      <c r="L46" s="8"/>
      <c r="M46" s="8"/>
      <c r="N46" s="8"/>
      <c r="O46" s="8"/>
      <c r="P46" s="8"/>
      <c r="Q46" s="8"/>
      <c r="R46" s="8"/>
      <c r="S46" s="8"/>
      <c r="T46" s="8"/>
      <c r="U46" s="8"/>
      <c r="V46" s="8"/>
      <c r="W46" s="8"/>
      <c r="X46" s="8"/>
      <c r="Y46" s="8"/>
    </row>
    <row r="47" spans="1:25" ht="18" customHeight="1" x14ac:dyDescent="0.45">
      <c r="B47" s="615" t="s">
        <v>66</v>
      </c>
      <c r="C47" s="606" t="s">
        <v>76</v>
      </c>
      <c r="D47" s="607"/>
      <c r="E47" s="607"/>
      <c r="F47" s="608"/>
      <c r="G47" s="609">
        <f>変動費係数入力シート!G26</f>
        <v>12</v>
      </c>
      <c r="H47" s="610"/>
      <c r="I47" s="8"/>
      <c r="J47" s="8"/>
      <c r="K47" s="8"/>
      <c r="L47" s="8"/>
      <c r="M47" s="8"/>
      <c r="N47" s="8"/>
      <c r="O47" s="8"/>
      <c r="P47" s="8"/>
      <c r="Q47" s="8"/>
      <c r="R47" s="8"/>
      <c r="S47" s="8"/>
      <c r="T47" s="8"/>
      <c r="U47" s="8"/>
      <c r="V47" s="8"/>
      <c r="W47" s="8"/>
      <c r="X47" s="8"/>
      <c r="Y47" s="8"/>
    </row>
    <row r="48" spans="1:25" ht="18" customHeight="1" x14ac:dyDescent="0.45">
      <c r="B48" s="616"/>
      <c r="C48" s="253" t="s">
        <v>332</v>
      </c>
      <c r="D48" s="585"/>
      <c r="E48" s="585"/>
      <c r="F48" s="586"/>
      <c r="G48" s="613"/>
      <c r="H48" s="614"/>
      <c r="I48" s="8"/>
      <c r="J48" s="8"/>
      <c r="K48" s="8"/>
      <c r="L48" s="8"/>
      <c r="M48" s="8"/>
      <c r="N48" s="8"/>
      <c r="O48" s="8"/>
      <c r="P48" s="8"/>
      <c r="Q48" s="8"/>
      <c r="R48" s="8"/>
      <c r="S48" s="8"/>
      <c r="T48" s="8"/>
      <c r="U48" s="8"/>
      <c r="V48" s="8"/>
      <c r="W48" s="8"/>
      <c r="X48" s="8"/>
      <c r="Y48" s="8"/>
    </row>
    <row r="49" spans="2:25" ht="18" customHeight="1" x14ac:dyDescent="0.45">
      <c r="B49" s="512" t="s">
        <v>78</v>
      </c>
      <c r="C49" s="509" t="s">
        <v>30</v>
      </c>
      <c r="D49" s="510"/>
      <c r="E49" s="510"/>
      <c r="F49" s="511"/>
      <c r="G49" s="633">
        <f>変動費係数入力シート!G28</f>
        <v>14</v>
      </c>
      <c r="H49" s="634"/>
      <c r="I49" s="8"/>
      <c r="J49" s="8"/>
      <c r="K49" s="8"/>
      <c r="L49" s="8"/>
      <c r="M49" s="8"/>
      <c r="N49" s="8"/>
      <c r="O49" s="8"/>
      <c r="P49" s="8"/>
      <c r="Q49" s="8"/>
      <c r="R49" s="8"/>
      <c r="S49" s="8"/>
      <c r="T49" s="8"/>
      <c r="U49" s="8"/>
      <c r="V49" s="8"/>
      <c r="W49" s="8"/>
      <c r="X49" s="8"/>
      <c r="Y49" s="8"/>
    </row>
    <row r="50" spans="2:25" ht="18" customHeight="1" x14ac:dyDescent="0.45">
      <c r="B50" s="484"/>
      <c r="C50" s="48" t="s">
        <v>341</v>
      </c>
      <c r="D50" s="577"/>
      <c r="E50" s="577"/>
      <c r="F50" s="578"/>
      <c r="G50" s="635"/>
      <c r="H50" s="636"/>
      <c r="I50" s="8"/>
      <c r="J50" s="8"/>
      <c r="K50" s="8"/>
      <c r="L50" s="8"/>
      <c r="M50" s="8"/>
      <c r="N50" s="8"/>
      <c r="O50" s="8"/>
      <c r="P50" s="8"/>
      <c r="Q50" s="8"/>
      <c r="R50" s="8"/>
      <c r="S50" s="8"/>
      <c r="T50" s="8"/>
      <c r="U50" s="8"/>
      <c r="V50" s="8"/>
      <c r="W50" s="8"/>
      <c r="X50" s="8"/>
      <c r="Y50" s="8"/>
    </row>
    <row r="51" spans="2:25" ht="18" customHeight="1" x14ac:dyDescent="0.45">
      <c r="B51" s="615" t="s">
        <v>79</v>
      </c>
      <c r="C51" s="606" t="s">
        <v>31</v>
      </c>
      <c r="D51" s="607"/>
      <c r="E51" s="607"/>
      <c r="F51" s="608"/>
      <c r="G51" s="609">
        <f>変動費係数入力シート!G30</f>
        <v>12</v>
      </c>
      <c r="H51" s="610"/>
      <c r="I51" s="8"/>
      <c r="J51" s="8"/>
      <c r="K51" s="8"/>
      <c r="L51" s="8"/>
      <c r="M51" s="8"/>
      <c r="N51" s="8"/>
      <c r="O51" s="8"/>
      <c r="P51" s="8"/>
      <c r="Q51" s="8"/>
      <c r="R51" s="8"/>
      <c r="S51" s="8"/>
      <c r="T51" s="8"/>
      <c r="U51" s="8"/>
      <c r="V51" s="8"/>
      <c r="W51" s="8"/>
      <c r="X51" s="8"/>
      <c r="Y51" s="8"/>
    </row>
    <row r="52" spans="2:25" ht="18" customHeight="1" x14ac:dyDescent="0.45">
      <c r="B52" s="616"/>
      <c r="C52" s="253" t="s">
        <v>332</v>
      </c>
      <c r="D52" s="585"/>
      <c r="E52" s="585"/>
      <c r="F52" s="586"/>
      <c r="G52" s="613"/>
      <c r="H52" s="614"/>
      <c r="I52" s="8"/>
      <c r="J52" s="8"/>
      <c r="K52" s="8"/>
      <c r="L52" s="8"/>
      <c r="M52" s="8"/>
      <c r="N52" s="8"/>
      <c r="O52" s="8"/>
      <c r="P52" s="8"/>
      <c r="Q52" s="8"/>
      <c r="R52" s="8"/>
      <c r="S52" s="8"/>
      <c r="T52" s="8"/>
      <c r="U52" s="8"/>
      <c r="V52" s="8"/>
      <c r="W52" s="8"/>
      <c r="X52" s="8"/>
      <c r="Y52" s="8"/>
    </row>
    <row r="53" spans="2:25" ht="18" customHeight="1" x14ac:dyDescent="0.45">
      <c r="B53" s="512" t="s">
        <v>80</v>
      </c>
      <c r="C53" s="509" t="s">
        <v>101</v>
      </c>
      <c r="D53" s="510"/>
      <c r="E53" s="510"/>
      <c r="F53" s="511"/>
      <c r="G53" s="633">
        <f>変動費係数入力シート!G32</f>
        <v>6</v>
      </c>
      <c r="H53" s="634"/>
      <c r="I53" s="8"/>
      <c r="J53" s="8"/>
      <c r="K53" s="8"/>
      <c r="L53" s="8"/>
      <c r="M53" s="8"/>
      <c r="N53" s="8"/>
      <c r="O53" s="8"/>
      <c r="P53" s="8"/>
      <c r="Q53" s="8"/>
      <c r="R53" s="8"/>
      <c r="S53" s="8"/>
      <c r="T53" s="8"/>
      <c r="U53" s="8"/>
      <c r="V53" s="8"/>
      <c r="W53" s="8"/>
      <c r="X53" s="8"/>
      <c r="Y53" s="8"/>
    </row>
    <row r="54" spans="2:25" ht="18" customHeight="1" x14ac:dyDescent="0.45">
      <c r="B54" s="484"/>
      <c r="C54" s="48" t="s">
        <v>341</v>
      </c>
      <c r="D54" s="577"/>
      <c r="E54" s="577"/>
      <c r="F54" s="578"/>
      <c r="G54" s="635"/>
      <c r="H54" s="636"/>
      <c r="I54" s="8"/>
      <c r="J54" s="8"/>
      <c r="K54" s="8"/>
      <c r="L54" s="8"/>
      <c r="M54" s="8"/>
      <c r="N54" s="8"/>
      <c r="O54" s="8"/>
      <c r="P54" s="8"/>
      <c r="Q54" s="8"/>
      <c r="R54" s="8"/>
      <c r="S54" s="8"/>
      <c r="T54" s="8"/>
      <c r="U54" s="8"/>
      <c r="V54" s="8"/>
      <c r="W54" s="8"/>
      <c r="X54" s="8"/>
      <c r="Y54" s="8"/>
    </row>
    <row r="55" spans="2:25" ht="18" customHeight="1" x14ac:dyDescent="0.45">
      <c r="B55" s="615" t="s">
        <v>8</v>
      </c>
      <c r="C55" s="606" t="s">
        <v>334</v>
      </c>
      <c r="D55" s="607"/>
      <c r="E55" s="607"/>
      <c r="F55" s="608"/>
      <c r="G55" s="609">
        <f>変動費係数入力シート!G34</f>
        <v>8</v>
      </c>
      <c r="H55" s="610"/>
      <c r="I55" s="8"/>
      <c r="J55" s="8"/>
      <c r="K55" s="8"/>
      <c r="L55" s="8"/>
      <c r="M55" s="8"/>
      <c r="N55" s="8"/>
      <c r="O55" s="8"/>
      <c r="P55" s="8"/>
      <c r="Q55" s="8"/>
      <c r="R55" s="8"/>
      <c r="S55" s="8"/>
      <c r="T55" s="8"/>
      <c r="U55" s="8"/>
      <c r="V55" s="8"/>
      <c r="W55" s="8"/>
      <c r="X55" s="8"/>
      <c r="Y55" s="8"/>
    </row>
    <row r="56" spans="2:25" ht="18" customHeight="1" x14ac:dyDescent="0.45">
      <c r="B56" s="560"/>
      <c r="C56" s="254" t="s">
        <v>342</v>
      </c>
      <c r="D56" s="604"/>
      <c r="E56" s="604"/>
      <c r="F56" s="605"/>
      <c r="G56" s="611"/>
      <c r="H56" s="612"/>
      <c r="I56" s="8"/>
      <c r="J56" s="8"/>
      <c r="K56" s="8"/>
      <c r="L56" s="8"/>
      <c r="M56" s="8"/>
      <c r="N56" s="8"/>
      <c r="O56" s="8"/>
      <c r="P56" s="8"/>
      <c r="Q56" s="8"/>
      <c r="R56" s="8"/>
      <c r="S56" s="8"/>
      <c r="T56" s="8"/>
      <c r="U56" s="8"/>
      <c r="V56" s="8"/>
      <c r="W56" s="8"/>
      <c r="X56" s="8"/>
      <c r="Y56" s="8"/>
    </row>
    <row r="57" spans="2:25" ht="18" customHeight="1" x14ac:dyDescent="0.45">
      <c r="B57" s="616"/>
      <c r="C57" s="253" t="s">
        <v>332</v>
      </c>
      <c r="D57" s="585"/>
      <c r="E57" s="585"/>
      <c r="F57" s="586"/>
      <c r="G57" s="613"/>
      <c r="H57" s="614"/>
      <c r="I57" s="8"/>
      <c r="J57" s="8"/>
      <c r="K57" s="8"/>
      <c r="L57" s="8"/>
      <c r="M57" s="8"/>
      <c r="N57" s="8"/>
      <c r="O57" s="8"/>
      <c r="P57" s="8"/>
      <c r="Q57" s="8"/>
      <c r="R57" s="8"/>
      <c r="S57" s="8"/>
      <c r="T57" s="8"/>
      <c r="U57" s="8"/>
      <c r="V57" s="8"/>
      <c r="W57" s="8"/>
      <c r="X57" s="8"/>
      <c r="Y57" s="8"/>
    </row>
    <row r="58" spans="2:25" ht="18" customHeight="1" x14ac:dyDescent="0.45">
      <c r="B58" s="512" t="s">
        <v>68</v>
      </c>
      <c r="C58" s="509" t="s">
        <v>56</v>
      </c>
      <c r="D58" s="510"/>
      <c r="E58" s="510"/>
      <c r="F58" s="511"/>
      <c r="G58" s="579">
        <f>変動費係数入力シート!G37</f>
        <v>2</v>
      </c>
      <c r="H58" s="580"/>
      <c r="I58" s="8"/>
      <c r="J58" s="8"/>
      <c r="K58" s="8"/>
      <c r="L58" s="8"/>
      <c r="M58" s="8"/>
      <c r="N58" s="8"/>
      <c r="O58" s="8"/>
      <c r="P58" s="8"/>
      <c r="Q58" s="8"/>
      <c r="R58" s="8"/>
      <c r="S58" s="8"/>
      <c r="T58" s="8"/>
      <c r="U58" s="8"/>
      <c r="V58" s="8"/>
      <c r="W58" s="8"/>
      <c r="X58" s="8"/>
      <c r="Y58" s="8"/>
    </row>
    <row r="59" spans="2:25" ht="18" customHeight="1" x14ac:dyDescent="0.45">
      <c r="B59" s="483"/>
      <c r="C59" s="45" t="s">
        <v>342</v>
      </c>
      <c r="D59" s="575"/>
      <c r="E59" s="575"/>
      <c r="F59" s="576"/>
      <c r="G59" s="581"/>
      <c r="H59" s="582"/>
      <c r="I59" s="8"/>
      <c r="J59" s="8"/>
      <c r="K59" s="8"/>
      <c r="L59" s="8"/>
      <c r="M59" s="8"/>
      <c r="N59" s="8"/>
      <c r="O59" s="8"/>
      <c r="P59" s="8"/>
      <c r="Q59" s="8"/>
      <c r="R59" s="8"/>
      <c r="S59" s="8"/>
      <c r="T59" s="8"/>
      <c r="U59" s="8"/>
      <c r="V59" s="8"/>
      <c r="W59" s="8"/>
      <c r="X59" s="8"/>
      <c r="Y59" s="8"/>
    </row>
    <row r="60" spans="2:25" ht="18" customHeight="1" x14ac:dyDescent="0.45">
      <c r="B60" s="484"/>
      <c r="C60" s="48" t="s">
        <v>332</v>
      </c>
      <c r="D60" s="577"/>
      <c r="E60" s="577"/>
      <c r="F60" s="578"/>
      <c r="G60" s="583"/>
      <c r="H60" s="584"/>
      <c r="I60" s="8"/>
      <c r="J60" s="8"/>
      <c r="K60" s="8"/>
      <c r="L60" s="8"/>
      <c r="M60" s="8"/>
      <c r="N60" s="8"/>
      <c r="O60" s="8"/>
      <c r="P60" s="8"/>
      <c r="Q60" s="8"/>
      <c r="R60" s="8"/>
      <c r="S60" s="8"/>
      <c r="T60" s="8"/>
      <c r="U60" s="8"/>
      <c r="V60" s="8"/>
      <c r="W60" s="8"/>
      <c r="X60" s="8"/>
      <c r="Y60" s="8"/>
    </row>
    <row r="61" spans="2:25" ht="18" customHeight="1" x14ac:dyDescent="0.45">
      <c r="B61" s="615" t="s">
        <v>69</v>
      </c>
      <c r="C61" s="606" t="s">
        <v>36</v>
      </c>
      <c r="D61" s="607"/>
      <c r="E61" s="607"/>
      <c r="F61" s="608"/>
      <c r="G61" s="609">
        <f>変動費係数入力シート!G40</f>
        <v>12</v>
      </c>
      <c r="H61" s="610"/>
      <c r="I61" s="8"/>
      <c r="J61" s="8"/>
      <c r="K61" s="8"/>
      <c r="L61" s="8"/>
      <c r="M61" s="8"/>
      <c r="N61" s="8"/>
      <c r="O61" s="8"/>
      <c r="P61" s="8"/>
      <c r="Q61" s="8"/>
      <c r="R61" s="8"/>
      <c r="S61" s="8"/>
      <c r="T61" s="8"/>
      <c r="U61" s="8"/>
      <c r="V61" s="8"/>
      <c r="W61" s="8"/>
      <c r="X61" s="8"/>
      <c r="Y61" s="8"/>
    </row>
    <row r="62" spans="2:25" ht="18" customHeight="1" x14ac:dyDescent="0.45">
      <c r="B62" s="560"/>
      <c r="C62" s="254" t="s">
        <v>343</v>
      </c>
      <c r="D62" s="604"/>
      <c r="E62" s="604"/>
      <c r="F62" s="605"/>
      <c r="G62" s="611"/>
      <c r="H62" s="612"/>
      <c r="I62" s="8"/>
      <c r="J62" s="8"/>
      <c r="K62" s="8"/>
      <c r="L62" s="8"/>
      <c r="M62" s="8"/>
      <c r="N62" s="8"/>
      <c r="O62" s="8"/>
      <c r="P62" s="8"/>
      <c r="Q62" s="8"/>
      <c r="R62" s="8"/>
      <c r="S62" s="8"/>
      <c r="T62" s="8"/>
      <c r="U62" s="8"/>
      <c r="V62" s="8"/>
      <c r="W62" s="8"/>
      <c r="X62" s="8"/>
      <c r="Y62" s="8"/>
    </row>
    <row r="63" spans="2:25" ht="18" customHeight="1" x14ac:dyDescent="0.45">
      <c r="B63" s="616"/>
      <c r="C63" s="253" t="s">
        <v>332</v>
      </c>
      <c r="D63" s="585"/>
      <c r="E63" s="585"/>
      <c r="F63" s="586"/>
      <c r="G63" s="613"/>
      <c r="H63" s="614"/>
      <c r="I63" s="8"/>
      <c r="J63" s="8"/>
      <c r="K63" s="8"/>
      <c r="L63" s="8"/>
      <c r="M63" s="8"/>
      <c r="N63" s="8"/>
      <c r="O63" s="8"/>
      <c r="P63" s="8"/>
      <c r="Q63" s="8"/>
      <c r="R63" s="8"/>
      <c r="S63" s="8"/>
      <c r="T63" s="8"/>
      <c r="U63" s="8"/>
      <c r="V63" s="8"/>
      <c r="W63" s="8"/>
      <c r="X63" s="8"/>
      <c r="Y63" s="8"/>
    </row>
    <row r="64" spans="2:25" ht="18" customHeight="1" x14ac:dyDescent="0.45">
      <c r="B64" s="512" t="s">
        <v>9</v>
      </c>
      <c r="C64" s="509" t="s">
        <v>38</v>
      </c>
      <c r="D64" s="510"/>
      <c r="E64" s="510"/>
      <c r="F64" s="511"/>
      <c r="G64" s="579">
        <f>変動費係数入力シート!G43</f>
        <v>7</v>
      </c>
      <c r="H64" s="580"/>
      <c r="I64" s="8"/>
      <c r="J64" s="8"/>
      <c r="K64" s="8"/>
      <c r="L64" s="8"/>
      <c r="M64" s="8"/>
      <c r="N64" s="8"/>
      <c r="O64" s="8"/>
      <c r="P64" s="8"/>
      <c r="Q64" s="8"/>
      <c r="R64" s="8"/>
      <c r="S64" s="8"/>
      <c r="T64" s="8"/>
      <c r="U64" s="8"/>
      <c r="V64" s="8"/>
      <c r="W64" s="8"/>
      <c r="X64" s="8"/>
      <c r="Y64" s="8"/>
    </row>
    <row r="65" spans="2:25" ht="18" customHeight="1" x14ac:dyDescent="0.45">
      <c r="B65" s="483"/>
      <c r="C65" s="45" t="s">
        <v>343</v>
      </c>
      <c r="D65" s="575"/>
      <c r="E65" s="575"/>
      <c r="F65" s="576"/>
      <c r="G65" s="581"/>
      <c r="H65" s="582"/>
      <c r="I65" s="8"/>
      <c r="J65" s="8"/>
      <c r="K65" s="8"/>
      <c r="L65" s="8"/>
      <c r="M65" s="8"/>
      <c r="N65" s="8"/>
      <c r="O65" s="8"/>
      <c r="P65" s="8"/>
      <c r="Q65" s="8"/>
      <c r="R65" s="8"/>
      <c r="S65" s="8"/>
      <c r="T65" s="8"/>
      <c r="U65" s="8"/>
      <c r="V65" s="8"/>
      <c r="W65" s="8"/>
      <c r="X65" s="8"/>
      <c r="Y65" s="8"/>
    </row>
    <row r="66" spans="2:25" ht="18" customHeight="1" x14ac:dyDescent="0.45">
      <c r="B66" s="484"/>
      <c r="C66" s="48" t="s">
        <v>332</v>
      </c>
      <c r="D66" s="577"/>
      <c r="E66" s="577"/>
      <c r="F66" s="578"/>
      <c r="G66" s="583"/>
      <c r="H66" s="584"/>
      <c r="I66" s="8"/>
      <c r="J66" s="8"/>
      <c r="K66" s="8"/>
      <c r="L66" s="8"/>
      <c r="M66" s="8"/>
      <c r="N66" s="8"/>
      <c r="O66" s="8"/>
      <c r="P66" s="8"/>
      <c r="Q66" s="8"/>
      <c r="R66" s="8"/>
      <c r="S66" s="8"/>
      <c r="T66" s="8"/>
      <c r="U66" s="8"/>
      <c r="V66" s="8"/>
      <c r="W66" s="8"/>
      <c r="X66" s="8"/>
      <c r="Y66" s="8"/>
    </row>
    <row r="67" spans="2:25" ht="18" customHeight="1" x14ac:dyDescent="0.45">
      <c r="B67" s="615" t="s">
        <v>10</v>
      </c>
      <c r="C67" s="606" t="s">
        <v>55</v>
      </c>
      <c r="D67" s="607"/>
      <c r="E67" s="607"/>
      <c r="F67" s="608"/>
      <c r="G67" s="609">
        <f>変動費係数入力シート!G46</f>
        <v>12</v>
      </c>
      <c r="H67" s="610"/>
      <c r="I67" s="8"/>
      <c r="J67" s="8"/>
      <c r="K67" s="8"/>
      <c r="L67" s="8"/>
      <c r="M67" s="8"/>
      <c r="N67" s="8"/>
      <c r="O67" s="8"/>
      <c r="P67" s="8"/>
      <c r="Q67" s="8"/>
      <c r="R67" s="8"/>
      <c r="S67" s="8"/>
      <c r="T67" s="8"/>
      <c r="U67" s="8"/>
      <c r="V67" s="8"/>
      <c r="W67" s="8"/>
      <c r="X67" s="8"/>
      <c r="Y67" s="8"/>
    </row>
    <row r="68" spans="2:25" ht="18" customHeight="1" x14ac:dyDescent="0.45">
      <c r="B68" s="560"/>
      <c r="C68" s="254" t="s">
        <v>343</v>
      </c>
      <c r="D68" s="604"/>
      <c r="E68" s="604"/>
      <c r="F68" s="605"/>
      <c r="G68" s="611"/>
      <c r="H68" s="612"/>
      <c r="I68" s="8"/>
      <c r="J68" s="8"/>
      <c r="K68" s="8"/>
      <c r="L68" s="8"/>
      <c r="M68" s="8"/>
      <c r="N68" s="8"/>
      <c r="O68" s="8"/>
      <c r="P68" s="8"/>
      <c r="Q68" s="8"/>
      <c r="R68" s="8"/>
      <c r="S68" s="8"/>
      <c r="T68" s="8"/>
      <c r="U68" s="8"/>
      <c r="V68" s="8"/>
      <c r="W68" s="8"/>
      <c r="X68" s="8"/>
      <c r="Y68" s="8"/>
    </row>
    <row r="69" spans="2:25" ht="18" customHeight="1" x14ac:dyDescent="0.45">
      <c r="B69" s="616"/>
      <c r="C69" s="253" t="s">
        <v>332</v>
      </c>
      <c r="D69" s="585"/>
      <c r="E69" s="585"/>
      <c r="F69" s="586"/>
      <c r="G69" s="613"/>
      <c r="H69" s="614"/>
      <c r="I69" s="8"/>
      <c r="J69" s="8"/>
      <c r="K69" s="8"/>
      <c r="L69" s="8"/>
      <c r="M69" s="8"/>
      <c r="N69" s="8"/>
      <c r="O69" s="8"/>
      <c r="P69" s="8"/>
      <c r="Q69" s="8"/>
      <c r="R69" s="8"/>
      <c r="S69" s="8"/>
      <c r="T69" s="8"/>
      <c r="U69" s="8"/>
      <c r="V69" s="8"/>
      <c r="W69" s="8"/>
      <c r="X69" s="8"/>
      <c r="Y69" s="8"/>
    </row>
    <row r="70" spans="2:25" ht="18" customHeight="1" x14ac:dyDescent="0.45">
      <c r="B70" s="512" t="s">
        <v>70</v>
      </c>
      <c r="C70" s="509" t="s">
        <v>278</v>
      </c>
      <c r="D70" s="510"/>
      <c r="E70" s="510"/>
      <c r="F70" s="511"/>
      <c r="G70" s="579">
        <f>変動費係数入力シート!G49</f>
        <v>4</v>
      </c>
      <c r="H70" s="580"/>
      <c r="I70" s="8"/>
      <c r="J70" s="8"/>
      <c r="K70" s="8"/>
      <c r="L70" s="8"/>
      <c r="M70" s="8"/>
      <c r="N70" s="8"/>
      <c r="O70" s="8"/>
      <c r="P70" s="8"/>
      <c r="Q70" s="8"/>
      <c r="R70" s="8"/>
      <c r="S70" s="8"/>
      <c r="T70" s="8"/>
      <c r="U70" s="8"/>
      <c r="V70" s="8"/>
      <c r="W70" s="8"/>
      <c r="X70" s="8"/>
      <c r="Y70" s="8"/>
    </row>
    <row r="71" spans="2:25" ht="18" customHeight="1" x14ac:dyDescent="0.45">
      <c r="B71" s="483"/>
      <c r="C71" s="45" t="s">
        <v>343</v>
      </c>
      <c r="D71" s="452"/>
      <c r="E71" s="452"/>
      <c r="F71" s="487"/>
      <c r="G71" s="581"/>
      <c r="H71" s="582"/>
      <c r="I71" s="8"/>
      <c r="J71" s="8"/>
      <c r="K71" s="8"/>
      <c r="L71" s="8"/>
      <c r="M71" s="8"/>
      <c r="N71" s="8"/>
      <c r="O71" s="8"/>
      <c r="P71" s="8"/>
      <c r="Q71" s="8"/>
      <c r="R71" s="8"/>
      <c r="S71" s="8"/>
      <c r="T71" s="8"/>
      <c r="U71" s="8"/>
      <c r="V71" s="8"/>
      <c r="W71" s="8"/>
      <c r="X71" s="8"/>
      <c r="Y71" s="8"/>
    </row>
    <row r="72" spans="2:25" ht="18" customHeight="1" x14ac:dyDescent="0.45">
      <c r="B72" s="484"/>
      <c r="C72" s="48" t="s">
        <v>332</v>
      </c>
      <c r="D72" s="549"/>
      <c r="E72" s="549"/>
      <c r="F72" s="550"/>
      <c r="G72" s="583"/>
      <c r="H72" s="584"/>
      <c r="I72" s="8"/>
      <c r="J72" s="8"/>
      <c r="K72" s="8"/>
      <c r="L72" s="8"/>
      <c r="M72" s="8"/>
      <c r="N72" s="8"/>
      <c r="O72" s="8"/>
      <c r="P72" s="8"/>
      <c r="Q72" s="8"/>
      <c r="R72" s="8"/>
      <c r="S72" s="8"/>
      <c r="T72" s="8"/>
      <c r="U72" s="8"/>
      <c r="V72" s="8"/>
      <c r="W72" s="8"/>
      <c r="X72" s="8"/>
      <c r="Y72" s="8"/>
    </row>
    <row r="73" spans="2:25" ht="18" customHeight="1" x14ac:dyDescent="0.45">
      <c r="B73" s="615" t="s">
        <v>71</v>
      </c>
      <c r="C73" s="606" t="s">
        <v>99</v>
      </c>
      <c r="D73" s="607"/>
      <c r="E73" s="607"/>
      <c r="F73" s="608"/>
      <c r="G73" s="587">
        <f>変動費係数入力シート!G52</f>
        <v>5</v>
      </c>
      <c r="H73" s="588"/>
      <c r="I73" s="8"/>
      <c r="J73" s="8"/>
      <c r="K73" s="8"/>
      <c r="L73" s="8"/>
      <c r="M73" s="8"/>
      <c r="N73" s="8"/>
      <c r="O73" s="8"/>
      <c r="P73" s="8"/>
      <c r="Q73" s="8"/>
      <c r="R73" s="8"/>
      <c r="S73" s="8"/>
      <c r="T73" s="8"/>
      <c r="U73" s="8"/>
      <c r="V73" s="8"/>
      <c r="W73" s="8"/>
      <c r="X73" s="8"/>
      <c r="Y73" s="8"/>
    </row>
    <row r="74" spans="2:25" ht="18" customHeight="1" x14ac:dyDescent="0.45">
      <c r="B74" s="616"/>
      <c r="C74" s="253" t="s">
        <v>341</v>
      </c>
      <c r="D74" s="585"/>
      <c r="E74" s="585"/>
      <c r="F74" s="586"/>
      <c r="G74" s="589"/>
      <c r="H74" s="590"/>
      <c r="I74" s="8"/>
      <c r="J74" s="8"/>
      <c r="K74" s="8"/>
      <c r="L74" s="8"/>
      <c r="M74" s="8"/>
      <c r="N74" s="8"/>
      <c r="O74" s="8"/>
      <c r="P74" s="8"/>
      <c r="Q74" s="8"/>
      <c r="R74" s="8"/>
      <c r="S74" s="8"/>
      <c r="T74" s="8"/>
      <c r="U74" s="8"/>
      <c r="V74" s="8"/>
      <c r="W74" s="8"/>
      <c r="X74" s="8"/>
      <c r="Y74" s="8"/>
    </row>
    <row r="75" spans="2:25" ht="18" customHeight="1" x14ac:dyDescent="0.45">
      <c r="B75" s="512" t="s">
        <v>72</v>
      </c>
      <c r="C75" s="509" t="s">
        <v>41</v>
      </c>
      <c r="D75" s="510"/>
      <c r="E75" s="510"/>
      <c r="F75" s="511"/>
      <c r="G75" s="593"/>
      <c r="H75" s="594"/>
      <c r="I75" s="8"/>
      <c r="J75" s="8"/>
      <c r="K75" s="8"/>
      <c r="L75" s="8"/>
      <c r="M75" s="8"/>
      <c r="N75" s="8"/>
      <c r="O75" s="8"/>
      <c r="P75" s="8"/>
      <c r="Q75" s="8"/>
      <c r="R75" s="8"/>
      <c r="S75" s="8"/>
      <c r="T75" s="8"/>
      <c r="U75" s="8"/>
      <c r="V75" s="8"/>
      <c r="W75" s="8"/>
      <c r="X75" s="8"/>
      <c r="Y75" s="8"/>
    </row>
    <row r="76" spans="2:25" ht="18" customHeight="1" x14ac:dyDescent="0.45">
      <c r="B76" s="483"/>
      <c r="C76" s="620" t="s">
        <v>343</v>
      </c>
      <c r="D76" s="12" t="s">
        <v>333</v>
      </c>
      <c r="E76" s="622"/>
      <c r="F76" s="623"/>
      <c r="G76" s="15" t="s">
        <v>6</v>
      </c>
      <c r="H76" s="4">
        <f>変動費係数入力シート!H55</f>
        <v>9</v>
      </c>
      <c r="I76" s="8"/>
      <c r="J76" s="8"/>
      <c r="K76" s="8"/>
      <c r="L76" s="8"/>
      <c r="M76" s="8"/>
      <c r="N76" s="8"/>
      <c r="O76" s="8"/>
      <c r="P76" s="8"/>
      <c r="Q76" s="8"/>
      <c r="R76" s="8"/>
      <c r="S76" s="8"/>
      <c r="T76" s="8"/>
      <c r="U76" s="8"/>
      <c r="V76" s="8"/>
      <c r="W76" s="8"/>
      <c r="X76" s="8"/>
      <c r="Y76" s="8"/>
    </row>
    <row r="77" spans="2:25" ht="18" customHeight="1" x14ac:dyDescent="0.45">
      <c r="B77" s="483"/>
      <c r="C77" s="620"/>
      <c r="D77" s="12" t="s">
        <v>330</v>
      </c>
      <c r="E77" s="622"/>
      <c r="F77" s="623"/>
      <c r="G77" s="15" t="s">
        <v>19</v>
      </c>
      <c r="H77" s="4">
        <f>変動費係数入力シート!H56</f>
        <v>3</v>
      </c>
      <c r="I77" s="8"/>
      <c r="J77" s="8"/>
      <c r="K77" s="8"/>
      <c r="L77" s="8"/>
      <c r="M77" s="8"/>
      <c r="N77" s="8"/>
      <c r="O77" s="8"/>
      <c r="P77" s="8"/>
      <c r="Q77" s="8"/>
      <c r="R77" s="8"/>
      <c r="S77" s="8"/>
      <c r="T77" s="8"/>
      <c r="U77" s="8"/>
      <c r="V77" s="8"/>
      <c r="W77" s="8"/>
      <c r="X77" s="8"/>
      <c r="Y77" s="8"/>
    </row>
    <row r="78" spans="2:25" ht="18" customHeight="1" x14ac:dyDescent="0.45">
      <c r="B78" s="484"/>
      <c r="C78" s="621"/>
      <c r="D78" s="16" t="s">
        <v>331</v>
      </c>
      <c r="E78" s="652"/>
      <c r="F78" s="653"/>
      <c r="G78" s="18" t="s">
        <v>7</v>
      </c>
      <c r="H78" s="5">
        <f>変動費係数入力シート!H57</f>
        <v>21</v>
      </c>
      <c r="I78" s="8"/>
      <c r="J78" s="8"/>
      <c r="K78" s="8"/>
      <c r="L78" s="8"/>
      <c r="M78" s="8"/>
      <c r="N78" s="8"/>
      <c r="O78" s="8"/>
      <c r="P78" s="8"/>
      <c r="Q78" s="8"/>
      <c r="R78" s="8"/>
      <c r="S78" s="8"/>
      <c r="T78" s="8"/>
      <c r="U78" s="8"/>
      <c r="V78" s="8"/>
      <c r="W78" s="8"/>
      <c r="X78" s="8"/>
      <c r="Y78" s="8"/>
    </row>
    <row r="79" spans="2:25" ht="18" customHeight="1" x14ac:dyDescent="0.45">
      <c r="B79" s="615" t="s">
        <v>81</v>
      </c>
      <c r="C79" s="32" t="s">
        <v>44</v>
      </c>
      <c r="D79" s="562"/>
      <c r="E79" s="562"/>
      <c r="F79" s="563"/>
      <c r="G79" s="564"/>
      <c r="H79" s="565"/>
      <c r="I79" s="8"/>
      <c r="J79" s="8"/>
      <c r="K79" s="8"/>
      <c r="L79" s="8"/>
      <c r="M79" s="8"/>
      <c r="N79" s="8"/>
      <c r="O79" s="8"/>
      <c r="P79" s="8"/>
      <c r="Q79" s="8"/>
      <c r="R79" s="8"/>
      <c r="S79" s="8"/>
      <c r="T79" s="8"/>
      <c r="U79" s="8"/>
      <c r="V79" s="8"/>
      <c r="W79" s="8"/>
      <c r="X79" s="8"/>
      <c r="Y79" s="8"/>
    </row>
    <row r="80" spans="2:25" ht="18" customHeight="1" x14ac:dyDescent="0.45">
      <c r="B80" s="560"/>
      <c r="C80" s="254" t="s">
        <v>345</v>
      </c>
      <c r="D80" s="33"/>
      <c r="E80" s="604"/>
      <c r="F80" s="605"/>
      <c r="G80" s="566"/>
      <c r="H80" s="567"/>
      <c r="I80" s="8"/>
      <c r="J80" s="8"/>
      <c r="K80" s="8"/>
      <c r="L80" s="8"/>
      <c r="M80" s="8"/>
      <c r="N80" s="8"/>
      <c r="O80" s="8"/>
      <c r="P80" s="8"/>
      <c r="Q80" s="8"/>
      <c r="R80" s="8"/>
      <c r="S80" s="8"/>
      <c r="T80" s="8"/>
      <c r="U80" s="8"/>
      <c r="V80" s="8"/>
      <c r="W80" s="8"/>
      <c r="X80" s="8"/>
      <c r="Y80" s="8"/>
    </row>
    <row r="81" spans="2:25" ht="18" customHeight="1" x14ac:dyDescent="0.45">
      <c r="B81" s="560"/>
      <c r="C81" s="568" t="s">
        <v>344</v>
      </c>
      <c r="D81" s="34" t="s">
        <v>333</v>
      </c>
      <c r="E81" s="571"/>
      <c r="F81" s="572"/>
      <c r="G81" s="35" t="s">
        <v>6</v>
      </c>
      <c r="H81" s="36">
        <f>変動費係数入力シート!H60</f>
        <v>1.25</v>
      </c>
      <c r="I81" s="8"/>
      <c r="J81" s="8"/>
      <c r="K81" s="8"/>
      <c r="L81" s="8"/>
      <c r="M81" s="8"/>
      <c r="N81" s="8"/>
      <c r="O81" s="8"/>
      <c r="P81" s="8"/>
      <c r="Q81" s="8"/>
      <c r="R81" s="8"/>
      <c r="S81" s="8"/>
      <c r="T81" s="8"/>
      <c r="U81" s="8"/>
      <c r="V81" s="8"/>
      <c r="W81" s="8"/>
      <c r="X81" s="8"/>
      <c r="Y81" s="8"/>
    </row>
    <row r="82" spans="2:25" ht="18" customHeight="1" x14ac:dyDescent="0.45">
      <c r="B82" s="560"/>
      <c r="C82" s="569"/>
      <c r="D82" s="34" t="s">
        <v>330</v>
      </c>
      <c r="E82" s="571"/>
      <c r="F82" s="572"/>
      <c r="G82" s="35" t="s">
        <v>19</v>
      </c>
      <c r="H82" s="36">
        <f>変動費係数入力シート!H61</f>
        <v>2.5</v>
      </c>
      <c r="I82" s="8"/>
      <c r="J82" s="8"/>
      <c r="K82" s="8"/>
      <c r="L82" s="8"/>
      <c r="M82" s="8"/>
      <c r="N82" s="8"/>
      <c r="O82" s="8"/>
      <c r="P82" s="8"/>
      <c r="Q82" s="8"/>
      <c r="R82" s="8"/>
      <c r="S82" s="8"/>
      <c r="T82" s="8"/>
      <c r="U82" s="8"/>
      <c r="V82" s="8"/>
      <c r="W82" s="8"/>
      <c r="X82" s="8"/>
      <c r="Y82" s="8"/>
    </row>
    <row r="83" spans="2:25" ht="18" customHeight="1" x14ac:dyDescent="0.45">
      <c r="B83" s="560"/>
      <c r="C83" s="617"/>
      <c r="D83" s="37" t="s">
        <v>331</v>
      </c>
      <c r="E83" s="618"/>
      <c r="F83" s="619"/>
      <c r="G83" s="38" t="s">
        <v>7</v>
      </c>
      <c r="H83" s="39">
        <f>変動費係数入力シート!H62</f>
        <v>0</v>
      </c>
      <c r="I83" s="8"/>
      <c r="J83" s="8"/>
      <c r="K83" s="8"/>
      <c r="L83" s="8"/>
      <c r="M83" s="8"/>
      <c r="N83" s="8"/>
      <c r="O83" s="8"/>
      <c r="P83" s="8"/>
      <c r="Q83" s="8"/>
      <c r="R83" s="8"/>
      <c r="S83" s="8"/>
      <c r="T83" s="8"/>
      <c r="U83" s="8"/>
      <c r="V83" s="8"/>
      <c r="W83" s="8"/>
      <c r="X83" s="8"/>
      <c r="Y83" s="8"/>
    </row>
    <row r="84" spans="2:25" ht="18" customHeight="1" x14ac:dyDescent="0.45">
      <c r="B84" s="512" t="s">
        <v>82</v>
      </c>
      <c r="C84" s="21" t="s">
        <v>47</v>
      </c>
      <c r="D84" s="591"/>
      <c r="E84" s="591"/>
      <c r="F84" s="592"/>
      <c r="G84" s="593"/>
      <c r="H84" s="594"/>
      <c r="I84" s="8"/>
      <c r="J84" s="8"/>
      <c r="K84" s="8"/>
      <c r="L84" s="8"/>
      <c r="M84" s="8"/>
      <c r="N84" s="8"/>
      <c r="O84" s="8"/>
      <c r="P84" s="8"/>
      <c r="Q84" s="8"/>
      <c r="R84" s="8"/>
      <c r="S84" s="8"/>
      <c r="T84" s="8"/>
      <c r="U84" s="8"/>
      <c r="V84" s="8"/>
      <c r="W84" s="8"/>
      <c r="X84" s="8"/>
      <c r="Y84" s="8"/>
    </row>
    <row r="85" spans="2:25" ht="18" customHeight="1" x14ac:dyDescent="0.45">
      <c r="B85" s="483"/>
      <c r="C85" s="45" t="s">
        <v>345</v>
      </c>
      <c r="D85" s="22"/>
      <c r="E85" s="575"/>
      <c r="F85" s="576"/>
      <c r="G85" s="595"/>
      <c r="H85" s="596"/>
      <c r="I85" s="8"/>
      <c r="J85" s="8"/>
      <c r="K85" s="8"/>
      <c r="L85" s="8"/>
      <c r="M85" s="8"/>
      <c r="N85" s="8"/>
      <c r="O85" s="8"/>
      <c r="P85" s="8"/>
      <c r="Q85" s="8"/>
      <c r="R85" s="8"/>
      <c r="S85" s="8"/>
      <c r="T85" s="8"/>
      <c r="U85" s="8"/>
      <c r="V85" s="8"/>
      <c r="W85" s="8"/>
      <c r="X85" s="8"/>
      <c r="Y85" s="8"/>
    </row>
    <row r="86" spans="2:25" ht="18" customHeight="1" x14ac:dyDescent="0.45">
      <c r="B86" s="483"/>
      <c r="C86" s="597" t="s">
        <v>344</v>
      </c>
      <c r="D86" s="12" t="s">
        <v>333</v>
      </c>
      <c r="E86" s="600"/>
      <c r="F86" s="601"/>
      <c r="G86" s="15" t="s">
        <v>6</v>
      </c>
      <c r="H86" s="6">
        <f>変動費係数入力シート!H65</f>
        <v>0</v>
      </c>
      <c r="I86" s="8"/>
      <c r="J86" s="8"/>
      <c r="K86" s="8"/>
      <c r="L86" s="8"/>
      <c r="M86" s="8"/>
      <c r="N86" s="8"/>
      <c r="O86" s="8"/>
      <c r="P86" s="8"/>
      <c r="Q86" s="8"/>
      <c r="R86" s="8"/>
      <c r="S86" s="8"/>
      <c r="T86" s="8"/>
      <c r="U86" s="8"/>
      <c r="V86" s="8"/>
      <c r="W86" s="8"/>
      <c r="X86" s="8"/>
      <c r="Y86" s="8"/>
    </row>
    <row r="87" spans="2:25" ht="18" customHeight="1" x14ac:dyDescent="0.45">
      <c r="B87" s="483"/>
      <c r="C87" s="598"/>
      <c r="D87" s="12" t="s">
        <v>330</v>
      </c>
      <c r="E87" s="600"/>
      <c r="F87" s="601"/>
      <c r="G87" s="15" t="s">
        <v>19</v>
      </c>
      <c r="H87" s="6">
        <f>変動費係数入力シート!H66</f>
        <v>2</v>
      </c>
      <c r="I87" s="8"/>
      <c r="J87" s="8"/>
      <c r="K87" s="8"/>
      <c r="L87" s="8"/>
      <c r="M87" s="8"/>
      <c r="N87" s="8"/>
      <c r="O87" s="8"/>
      <c r="P87" s="8"/>
      <c r="Q87" s="8"/>
      <c r="R87" s="8"/>
      <c r="S87" s="8"/>
      <c r="T87" s="8"/>
      <c r="U87" s="8"/>
      <c r="V87" s="8"/>
      <c r="W87" s="8"/>
      <c r="X87" s="8"/>
      <c r="Y87" s="8"/>
    </row>
    <row r="88" spans="2:25" ht="18" customHeight="1" x14ac:dyDescent="0.45">
      <c r="B88" s="484"/>
      <c r="C88" s="599"/>
      <c r="D88" s="16" t="s">
        <v>331</v>
      </c>
      <c r="E88" s="602"/>
      <c r="F88" s="603"/>
      <c r="G88" s="18" t="s">
        <v>7</v>
      </c>
      <c r="H88" s="7">
        <f>変動費係数入力シート!H67</f>
        <v>1</v>
      </c>
      <c r="I88" s="8"/>
      <c r="J88" s="8"/>
      <c r="K88" s="8"/>
      <c r="L88" s="8"/>
      <c r="M88" s="8"/>
      <c r="N88" s="8"/>
      <c r="O88" s="8"/>
      <c r="P88" s="8"/>
      <c r="Q88" s="8"/>
      <c r="R88" s="8"/>
      <c r="S88" s="8"/>
      <c r="T88" s="8"/>
      <c r="U88" s="8"/>
      <c r="V88" s="8"/>
      <c r="W88" s="8"/>
      <c r="X88" s="8"/>
      <c r="Y88" s="8"/>
    </row>
    <row r="89" spans="2:25" ht="18" customHeight="1" x14ac:dyDescent="0.45">
      <c r="B89" s="560" t="s">
        <v>83</v>
      </c>
      <c r="C89" s="32" t="s">
        <v>48</v>
      </c>
      <c r="D89" s="562"/>
      <c r="E89" s="562"/>
      <c r="F89" s="563"/>
      <c r="G89" s="564"/>
      <c r="H89" s="565"/>
      <c r="I89" s="8"/>
      <c r="J89" s="8"/>
      <c r="K89" s="8"/>
      <c r="L89" s="8"/>
      <c r="M89" s="8"/>
      <c r="N89" s="8"/>
      <c r="O89" s="8"/>
      <c r="P89" s="8"/>
      <c r="Q89" s="8"/>
      <c r="R89" s="8"/>
      <c r="S89" s="8"/>
      <c r="T89" s="8"/>
      <c r="U89" s="8"/>
      <c r="V89" s="8"/>
      <c r="W89" s="8"/>
      <c r="X89" s="8"/>
      <c r="Y89" s="8"/>
    </row>
    <row r="90" spans="2:25" ht="18" customHeight="1" x14ac:dyDescent="0.45">
      <c r="B90" s="560"/>
      <c r="C90" s="254" t="s">
        <v>345</v>
      </c>
      <c r="D90" s="33"/>
      <c r="E90" s="604"/>
      <c r="F90" s="605"/>
      <c r="G90" s="566"/>
      <c r="H90" s="567"/>
      <c r="I90" s="8"/>
      <c r="J90" s="8"/>
      <c r="K90" s="8"/>
      <c r="L90" s="8"/>
      <c r="M90" s="8"/>
      <c r="N90" s="8"/>
      <c r="O90" s="8"/>
      <c r="P90" s="8"/>
      <c r="Q90" s="8"/>
      <c r="R90" s="8"/>
      <c r="S90" s="8"/>
      <c r="T90" s="8"/>
      <c r="U90" s="8"/>
      <c r="V90" s="8"/>
      <c r="W90" s="8"/>
      <c r="X90" s="8"/>
      <c r="Y90" s="8"/>
    </row>
    <row r="91" spans="2:25" ht="18" customHeight="1" x14ac:dyDescent="0.45">
      <c r="B91" s="560"/>
      <c r="C91" s="568" t="s">
        <v>344</v>
      </c>
      <c r="D91" s="34" t="s">
        <v>333</v>
      </c>
      <c r="E91" s="571"/>
      <c r="F91" s="572"/>
      <c r="G91" s="35" t="s">
        <v>6</v>
      </c>
      <c r="H91" s="36">
        <f>変動費係数入力シート!H70</f>
        <v>0</v>
      </c>
      <c r="I91" s="8"/>
      <c r="J91" s="8"/>
      <c r="K91" s="8"/>
      <c r="L91" s="8"/>
      <c r="M91" s="8"/>
      <c r="N91" s="8"/>
      <c r="O91" s="8"/>
      <c r="P91" s="8"/>
      <c r="Q91" s="8"/>
      <c r="R91" s="8"/>
      <c r="S91" s="8"/>
      <c r="T91" s="8"/>
      <c r="U91" s="8"/>
      <c r="V91" s="8"/>
      <c r="W91" s="8"/>
      <c r="X91" s="8"/>
      <c r="Y91" s="8"/>
    </row>
    <row r="92" spans="2:25" ht="18" customHeight="1" x14ac:dyDescent="0.45">
      <c r="B92" s="560"/>
      <c r="C92" s="569"/>
      <c r="D92" s="34" t="s">
        <v>330</v>
      </c>
      <c r="E92" s="571"/>
      <c r="F92" s="572"/>
      <c r="G92" s="35" t="s">
        <v>19</v>
      </c>
      <c r="H92" s="36">
        <f>変動費係数入力シート!H71</f>
        <v>0</v>
      </c>
      <c r="I92" s="8"/>
      <c r="J92" s="8"/>
      <c r="K92" s="8"/>
      <c r="L92" s="8"/>
      <c r="M92" s="8"/>
      <c r="N92" s="8"/>
      <c r="O92" s="8"/>
      <c r="P92" s="8"/>
      <c r="Q92" s="8"/>
      <c r="R92" s="8"/>
      <c r="S92" s="8"/>
      <c r="T92" s="8"/>
      <c r="U92" s="8"/>
      <c r="V92" s="8"/>
      <c r="W92" s="8"/>
      <c r="X92" s="8"/>
      <c r="Y92" s="8"/>
    </row>
    <row r="93" spans="2:25" ht="18" customHeight="1" thickBot="1" x14ac:dyDescent="0.5">
      <c r="B93" s="561"/>
      <c r="C93" s="570"/>
      <c r="D93" s="40" t="s">
        <v>331</v>
      </c>
      <c r="E93" s="573"/>
      <c r="F93" s="574"/>
      <c r="G93" s="41" t="s">
        <v>7</v>
      </c>
      <c r="H93" s="42">
        <f>変動費係数入力シート!H72</f>
        <v>0</v>
      </c>
      <c r="I93" s="8"/>
      <c r="J93" s="8"/>
      <c r="K93" s="8"/>
      <c r="L93" s="8"/>
      <c r="M93" s="8"/>
      <c r="N93" s="8"/>
      <c r="O93" s="8"/>
      <c r="P93" s="8"/>
      <c r="Q93" s="8"/>
      <c r="R93" s="8"/>
      <c r="S93" s="8"/>
      <c r="T93" s="8"/>
      <c r="U93" s="8"/>
      <c r="V93" s="8"/>
      <c r="W93" s="8"/>
      <c r="X93" s="8"/>
      <c r="Y93" s="8"/>
    </row>
    <row r="94" spans="2:25" ht="18" customHeight="1" thickBot="1" x14ac:dyDescent="0.5">
      <c r="B94" s="8"/>
      <c r="C94" s="8"/>
      <c r="D94" s="8"/>
      <c r="E94" s="8"/>
      <c r="F94" s="13"/>
      <c r="G94" s="13"/>
      <c r="H94" s="8"/>
      <c r="I94" s="8"/>
      <c r="J94" s="8"/>
      <c r="K94" s="8"/>
      <c r="L94" s="8"/>
      <c r="M94" s="8"/>
      <c r="N94" s="8"/>
      <c r="O94" s="8"/>
      <c r="P94" s="8"/>
      <c r="Q94" s="8"/>
      <c r="R94" s="8"/>
      <c r="S94" s="8"/>
      <c r="T94" s="8"/>
      <c r="U94" s="8"/>
      <c r="V94" s="8"/>
      <c r="W94" s="8"/>
      <c r="X94" s="8"/>
      <c r="Y94" s="8"/>
    </row>
    <row r="95" spans="2:25" ht="21" customHeight="1" x14ac:dyDescent="0.45">
      <c r="B95" s="506" t="s">
        <v>22</v>
      </c>
      <c r="C95" s="507"/>
      <c r="D95" s="507"/>
      <c r="E95" s="508"/>
      <c r="F95" s="508"/>
      <c r="G95" s="494">
        <f>固定費係数入力シート!G32</f>
        <v>1</v>
      </c>
      <c r="H95" s="495"/>
      <c r="I95" s="8"/>
      <c r="J95" s="13"/>
      <c r="K95" s="13"/>
      <c r="L95" s="13"/>
      <c r="M95" s="13"/>
      <c r="N95" s="13"/>
      <c r="O95" s="13"/>
      <c r="P95" s="13"/>
      <c r="Q95" s="13"/>
      <c r="R95" s="13"/>
      <c r="S95" s="13"/>
      <c r="T95" s="13"/>
      <c r="U95" s="13"/>
      <c r="V95" s="13"/>
      <c r="W95" s="13"/>
      <c r="X95" s="13"/>
      <c r="Y95" s="8"/>
    </row>
    <row r="96" spans="2:25" ht="21" customHeight="1" thickBot="1" x14ac:dyDescent="0.5">
      <c r="B96" s="551" t="s">
        <v>21</v>
      </c>
      <c r="C96" s="552"/>
      <c r="D96" s="552"/>
      <c r="E96" s="553"/>
      <c r="F96" s="553"/>
      <c r="G96" s="485">
        <f>固定費係数入力シート!G33</f>
        <v>1</v>
      </c>
      <c r="H96" s="486"/>
      <c r="I96" s="8"/>
      <c r="J96" s="13"/>
      <c r="K96" s="13"/>
      <c r="L96" s="13"/>
      <c r="M96" s="13"/>
      <c r="N96" s="13"/>
      <c r="O96" s="13"/>
      <c r="P96" s="13"/>
      <c r="Q96" s="13"/>
      <c r="R96" s="13"/>
      <c r="S96" s="13"/>
      <c r="T96" s="13"/>
      <c r="U96" s="13"/>
      <c r="V96" s="13"/>
      <c r="W96" s="13"/>
      <c r="X96" s="13"/>
      <c r="Y96" s="8"/>
    </row>
    <row r="97" spans="2:39" ht="18" customHeight="1" x14ac:dyDescent="0.45">
      <c r="B97" s="8"/>
      <c r="C97" s="8"/>
      <c r="D97" s="8"/>
      <c r="E97" s="8"/>
      <c r="F97" s="13"/>
      <c r="G97" s="13"/>
      <c r="H97" s="8"/>
      <c r="I97" s="8"/>
      <c r="J97" s="8"/>
      <c r="K97" s="8"/>
      <c r="L97" s="8"/>
      <c r="M97" s="8"/>
      <c r="N97" s="8"/>
      <c r="O97" s="8"/>
      <c r="P97" s="8"/>
      <c r="Q97" s="8"/>
      <c r="R97" s="8"/>
      <c r="S97" s="8"/>
      <c r="T97" s="8"/>
      <c r="U97" s="8"/>
      <c r="V97" s="8"/>
      <c r="W97" s="8"/>
      <c r="X97" s="8"/>
      <c r="Y97" s="8"/>
    </row>
    <row r="98" spans="2:39" ht="18" customHeight="1" x14ac:dyDescent="0.45">
      <c r="B98" s="8"/>
      <c r="C98" s="255" t="s">
        <v>251</v>
      </c>
      <c r="D98" s="304" t="s">
        <v>252</v>
      </c>
      <c r="E98" s="305">
        <v>7800</v>
      </c>
      <c r="F98" s="13"/>
      <c r="G98" s="13"/>
      <c r="H98" s="8"/>
      <c r="I98" s="8"/>
      <c r="J98" s="8"/>
      <c r="K98" s="8"/>
      <c r="L98" s="8"/>
      <c r="M98" s="8"/>
      <c r="N98" s="8"/>
      <c r="O98" s="8"/>
      <c r="P98" s="8"/>
      <c r="Q98" s="8"/>
      <c r="R98" s="8"/>
      <c r="S98" s="8"/>
      <c r="T98" s="8"/>
      <c r="U98" s="8"/>
      <c r="V98" s="8"/>
      <c r="W98" s="8"/>
      <c r="X98" s="8"/>
      <c r="Y98" s="8"/>
    </row>
    <row r="99" spans="2:39" ht="18" customHeight="1" x14ac:dyDescent="0.45">
      <c r="B99" s="8"/>
      <c r="C99" s="256"/>
      <c r="D99" s="304" t="s">
        <v>253</v>
      </c>
      <c r="E99" s="305">
        <v>3600</v>
      </c>
      <c r="F99" s="13"/>
      <c r="G99" s="13"/>
      <c r="H99" s="8"/>
      <c r="I99" s="8"/>
      <c r="J99" s="8"/>
      <c r="K99" s="8"/>
      <c r="L99" s="8"/>
      <c r="M99" s="8"/>
      <c r="N99" s="8"/>
      <c r="O99" s="8"/>
      <c r="P99" s="8"/>
      <c r="Q99" s="8"/>
      <c r="R99" s="8"/>
      <c r="S99" s="8"/>
      <c r="T99" s="8"/>
      <c r="U99" s="8"/>
      <c r="V99" s="8"/>
      <c r="W99" s="8"/>
      <c r="X99" s="8"/>
      <c r="Y99" s="8"/>
    </row>
    <row r="100" spans="2:39" ht="18" customHeight="1" x14ac:dyDescent="0.45">
      <c r="B100" s="8"/>
      <c r="C100" s="9" t="s">
        <v>305</v>
      </c>
      <c r="D100" s="257">
        <v>1.5</v>
      </c>
      <c r="E100" s="8"/>
      <c r="F100" s="13"/>
      <c r="G100" s="13"/>
      <c r="H100" s="8"/>
      <c r="I100" s="8"/>
      <c r="J100" s="8"/>
      <c r="K100" s="8"/>
      <c r="L100" s="8"/>
      <c r="M100" s="8"/>
      <c r="N100" s="8"/>
      <c r="O100" s="8"/>
      <c r="P100" s="8"/>
      <c r="Q100" s="8"/>
      <c r="R100" s="8"/>
      <c r="S100" s="8"/>
      <c r="T100" s="8"/>
      <c r="U100" s="8"/>
      <c r="V100" s="8"/>
      <c r="W100" s="8"/>
      <c r="X100" s="8"/>
      <c r="Y100" s="8"/>
    </row>
    <row r="102" spans="2:39" x14ac:dyDescent="0.45">
      <c r="B102" s="726" t="s">
        <v>432</v>
      </c>
      <c r="C102" s="726"/>
      <c r="D102" s="726"/>
      <c r="E102" s="726"/>
      <c r="F102" s="726"/>
      <c r="G102" s="297"/>
      <c r="H102" s="297"/>
      <c r="I102" s="297"/>
      <c r="J102" s="297"/>
      <c r="K102" s="297"/>
      <c r="L102" s="297"/>
      <c r="M102" s="297"/>
      <c r="N102" s="297"/>
      <c r="O102" s="297"/>
      <c r="P102" s="297"/>
      <c r="Q102" s="297"/>
      <c r="R102" s="297"/>
      <c r="S102" s="297"/>
      <c r="T102" s="297"/>
      <c r="U102" s="297"/>
      <c r="V102" s="297"/>
      <c r="W102" s="297"/>
      <c r="X102" s="297"/>
      <c r="Y102" s="297"/>
    </row>
    <row r="103" spans="2:39" ht="18.600000000000001" thickBot="1" x14ac:dyDescent="0.5">
      <c r="B103" s="679"/>
      <c r="C103" s="679"/>
      <c r="D103" s="679"/>
      <c r="E103" s="679"/>
      <c r="F103" s="679"/>
      <c r="G103" s="679"/>
      <c r="H103" s="679"/>
      <c r="I103" s="679"/>
      <c r="J103" s="679"/>
      <c r="K103" s="679"/>
      <c r="L103" s="679"/>
      <c r="M103" s="297"/>
      <c r="N103" s="679"/>
      <c r="O103" s="679"/>
      <c r="P103" s="679"/>
      <c r="Q103" s="679"/>
      <c r="R103" s="679"/>
      <c r="S103" s="297"/>
      <c r="T103" s="297"/>
      <c r="U103" s="679"/>
      <c r="V103" s="679"/>
      <c r="W103" s="679"/>
      <c r="X103" s="679"/>
      <c r="Y103" s="679"/>
    </row>
    <row r="104" spans="2:39" ht="26.25" customHeight="1" thickBot="1" x14ac:dyDescent="0.25">
      <c r="B104" s="55"/>
      <c r="C104" s="55"/>
      <c r="D104" s="55"/>
      <c r="E104" s="55"/>
      <c r="F104" s="55"/>
      <c r="G104" s="680" t="s">
        <v>415</v>
      </c>
      <c r="H104" s="681"/>
      <c r="I104" s="681"/>
      <c r="J104" s="681"/>
      <c r="K104" s="681"/>
      <c r="L104" s="682"/>
      <c r="M104" s="680" t="s">
        <v>199</v>
      </c>
      <c r="N104" s="681"/>
      <c r="O104" s="681"/>
      <c r="P104" s="681"/>
      <c r="Q104" s="681"/>
      <c r="R104" s="681"/>
      <c r="S104" s="680" t="s">
        <v>326</v>
      </c>
      <c r="T104" s="681"/>
      <c r="U104" s="681"/>
      <c r="V104" s="681"/>
      <c r="W104" s="681"/>
      <c r="X104" s="681"/>
      <c r="Y104" s="682"/>
      <c r="Z104" s="680" t="s">
        <v>387</v>
      </c>
      <c r="AA104" s="681"/>
      <c r="AB104" s="681"/>
      <c r="AC104" s="681"/>
      <c r="AD104" s="681"/>
      <c r="AE104" s="681"/>
      <c r="AF104" s="682"/>
      <c r="AG104" s="722" t="s">
        <v>304</v>
      </c>
      <c r="AH104" s="723"/>
      <c r="AI104" s="723"/>
      <c r="AJ104" s="723"/>
      <c r="AK104" s="723"/>
      <c r="AL104" s="723"/>
      <c r="AM104" s="724"/>
    </row>
    <row r="105" spans="2:39" ht="29.25" customHeight="1" thickBot="1" x14ac:dyDescent="0.5">
      <c r="B105" s="56" t="s">
        <v>107</v>
      </c>
      <c r="C105" s="57" t="s">
        <v>108</v>
      </c>
      <c r="D105" s="691" t="s">
        <v>196</v>
      </c>
      <c r="E105" s="692"/>
      <c r="F105" s="59" t="s">
        <v>109</v>
      </c>
      <c r="G105" s="64" t="s">
        <v>110</v>
      </c>
      <c r="H105" s="58" t="s">
        <v>111</v>
      </c>
      <c r="I105" s="58" t="s">
        <v>112</v>
      </c>
      <c r="J105" s="62" t="s">
        <v>113</v>
      </c>
      <c r="K105" s="62" t="s">
        <v>114</v>
      </c>
      <c r="L105" s="63" t="s">
        <v>115</v>
      </c>
      <c r="M105" s="64" t="s">
        <v>110</v>
      </c>
      <c r="N105" s="58" t="s">
        <v>111</v>
      </c>
      <c r="O105" s="58" t="s">
        <v>112</v>
      </c>
      <c r="P105" s="62" t="s">
        <v>113</v>
      </c>
      <c r="Q105" s="62" t="s">
        <v>114</v>
      </c>
      <c r="R105" s="63" t="s">
        <v>115</v>
      </c>
      <c r="S105" s="64" t="s">
        <v>110</v>
      </c>
      <c r="T105" s="58" t="s">
        <v>111</v>
      </c>
      <c r="U105" s="58" t="s">
        <v>112</v>
      </c>
      <c r="V105" s="58" t="s">
        <v>113</v>
      </c>
      <c r="W105" s="58" t="s">
        <v>114</v>
      </c>
      <c r="X105" s="63" t="s">
        <v>116</v>
      </c>
      <c r="Y105" s="65" t="s">
        <v>117</v>
      </c>
      <c r="Z105" s="215" t="s">
        <v>110</v>
      </c>
      <c r="AA105" s="216" t="s">
        <v>111</v>
      </c>
      <c r="AB105" s="216" t="s">
        <v>112</v>
      </c>
      <c r="AC105" s="217" t="s">
        <v>113</v>
      </c>
      <c r="AD105" s="217" t="s">
        <v>114</v>
      </c>
      <c r="AE105" s="217" t="s">
        <v>115</v>
      </c>
      <c r="AF105" s="219" t="s">
        <v>117</v>
      </c>
      <c r="AG105" s="215" t="s">
        <v>110</v>
      </c>
      <c r="AH105" s="216" t="s">
        <v>111</v>
      </c>
      <c r="AI105" s="216" t="s">
        <v>112</v>
      </c>
      <c r="AJ105" s="217" t="s">
        <v>113</v>
      </c>
      <c r="AK105" s="217" t="s">
        <v>114</v>
      </c>
      <c r="AL105" s="217" t="s">
        <v>115</v>
      </c>
      <c r="AM105" s="219" t="s">
        <v>117</v>
      </c>
    </row>
    <row r="106" spans="2:39" x14ac:dyDescent="0.2">
      <c r="B106" s="698" t="s">
        <v>118</v>
      </c>
      <c r="C106" s="693" t="s">
        <v>197</v>
      </c>
      <c r="D106" s="66" t="s">
        <v>119</v>
      </c>
      <c r="E106" s="66" t="s">
        <v>200</v>
      </c>
      <c r="F106" s="67"/>
      <c r="G106" s="291">
        <v>1</v>
      </c>
      <c r="H106" s="68">
        <v>2</v>
      </c>
      <c r="I106" s="68"/>
      <c r="J106" s="69"/>
      <c r="K106" s="69"/>
      <c r="L106" s="70">
        <v>2</v>
      </c>
      <c r="M106" s="71">
        <v>1</v>
      </c>
      <c r="N106" s="68">
        <v>1</v>
      </c>
      <c r="O106" s="68"/>
      <c r="P106" s="69"/>
      <c r="Q106" s="69"/>
      <c r="R106" s="70">
        <v>1</v>
      </c>
      <c r="S106" s="237">
        <f t="shared" ref="S106:S137" si="0">G106*M106*$E$98</f>
        <v>7800</v>
      </c>
      <c r="T106" s="154">
        <f t="shared" ref="T106:T137" si="1">H106*N106*$E$99</f>
        <v>7200</v>
      </c>
      <c r="U106" s="154">
        <f t="shared" ref="U106:U137" si="2">I106*O106*$E$99</f>
        <v>0</v>
      </c>
      <c r="V106" s="154">
        <f t="shared" ref="V106:V137" si="3">J106*P106*$E$99</f>
        <v>0</v>
      </c>
      <c r="W106" s="154">
        <f t="shared" ref="W106:W137" si="4">K106*Q106*$E$99</f>
        <v>0</v>
      </c>
      <c r="X106" s="238">
        <f t="shared" ref="X106:X137" si="5">L106*R106*$E$99</f>
        <v>7200</v>
      </c>
      <c r="Y106" s="245">
        <f t="shared" ref="Y106:Y175" si="6">SUM(S106:X106)</f>
        <v>22200</v>
      </c>
      <c r="Z106" s="661">
        <f t="shared" ref="Z106:AE106" si="7">SUM(S106:S113)</f>
        <v>124800</v>
      </c>
      <c r="AA106" s="664">
        <f t="shared" si="7"/>
        <v>199800</v>
      </c>
      <c r="AB106" s="664">
        <f t="shared" si="7"/>
        <v>7200</v>
      </c>
      <c r="AC106" s="664">
        <f t="shared" si="7"/>
        <v>0</v>
      </c>
      <c r="AD106" s="664">
        <f t="shared" si="7"/>
        <v>0</v>
      </c>
      <c r="AE106" s="667">
        <f t="shared" si="7"/>
        <v>288000</v>
      </c>
      <c r="AF106" s="697">
        <f>SUM(Z106:AE113)</f>
        <v>619800</v>
      </c>
      <c r="AG106" s="661">
        <f t="shared" ref="AG106:AL106" si="8">SUM(Z106:Z113)*$D$100</f>
        <v>187200</v>
      </c>
      <c r="AH106" s="664">
        <f t="shared" si="8"/>
        <v>299700</v>
      </c>
      <c r="AI106" s="664">
        <f t="shared" si="8"/>
        <v>10800</v>
      </c>
      <c r="AJ106" s="664">
        <f t="shared" si="8"/>
        <v>0</v>
      </c>
      <c r="AK106" s="664">
        <f t="shared" si="8"/>
        <v>0</v>
      </c>
      <c r="AL106" s="667">
        <f t="shared" si="8"/>
        <v>432000</v>
      </c>
      <c r="AM106" s="697">
        <f>SUM(AG106:AL113)</f>
        <v>929700</v>
      </c>
    </row>
    <row r="107" spans="2:39" x14ac:dyDescent="0.2">
      <c r="B107" s="699"/>
      <c r="C107" s="683"/>
      <c r="D107" s="73" t="s">
        <v>120</v>
      </c>
      <c r="E107" s="73" t="s">
        <v>201</v>
      </c>
      <c r="F107" s="74"/>
      <c r="G107" s="78">
        <v>0.5</v>
      </c>
      <c r="H107" s="75">
        <v>0.5</v>
      </c>
      <c r="I107" s="75"/>
      <c r="J107" s="76"/>
      <c r="K107" s="76"/>
      <c r="L107" s="77"/>
      <c r="M107" s="78">
        <v>1</v>
      </c>
      <c r="N107" s="75">
        <v>1</v>
      </c>
      <c r="O107" s="75"/>
      <c r="P107" s="76"/>
      <c r="Q107" s="76"/>
      <c r="R107" s="77"/>
      <c r="S107" s="79">
        <f t="shared" si="0"/>
        <v>3900</v>
      </c>
      <c r="T107" s="85">
        <f t="shared" si="1"/>
        <v>1800</v>
      </c>
      <c r="U107" s="85">
        <f t="shared" si="2"/>
        <v>0</v>
      </c>
      <c r="V107" s="85">
        <f t="shared" si="3"/>
        <v>0</v>
      </c>
      <c r="W107" s="85">
        <f t="shared" si="4"/>
        <v>0</v>
      </c>
      <c r="X107" s="85">
        <f t="shared" si="5"/>
        <v>0</v>
      </c>
      <c r="Y107" s="246">
        <f t="shared" si="6"/>
        <v>5700</v>
      </c>
      <c r="Z107" s="662"/>
      <c r="AA107" s="665"/>
      <c r="AB107" s="695"/>
      <c r="AC107" s="665"/>
      <c r="AD107" s="665"/>
      <c r="AE107" s="668"/>
      <c r="AF107" s="659"/>
      <c r="AG107" s="662"/>
      <c r="AH107" s="665"/>
      <c r="AI107" s="695"/>
      <c r="AJ107" s="665"/>
      <c r="AK107" s="665"/>
      <c r="AL107" s="668"/>
      <c r="AM107" s="659"/>
    </row>
    <row r="108" spans="2:39" ht="30.75" customHeight="1" x14ac:dyDescent="0.2">
      <c r="B108" s="699"/>
      <c r="C108" s="683"/>
      <c r="D108" s="81" t="s">
        <v>121</v>
      </c>
      <c r="E108" s="81" t="s">
        <v>202</v>
      </c>
      <c r="F108" s="86" t="s">
        <v>434</v>
      </c>
      <c r="G108" s="71">
        <v>2</v>
      </c>
      <c r="H108" s="83">
        <v>2</v>
      </c>
      <c r="I108" s="83">
        <v>1</v>
      </c>
      <c r="J108" s="84"/>
      <c r="K108" s="84"/>
      <c r="L108" s="80">
        <v>3</v>
      </c>
      <c r="M108" s="71">
        <v>1</v>
      </c>
      <c r="N108" s="83">
        <v>3</v>
      </c>
      <c r="O108" s="83">
        <v>2</v>
      </c>
      <c r="P108" s="84"/>
      <c r="Q108" s="84"/>
      <c r="R108" s="80">
        <v>3</v>
      </c>
      <c r="S108" s="79">
        <f t="shared" si="0"/>
        <v>15600</v>
      </c>
      <c r="T108" s="85">
        <f t="shared" si="1"/>
        <v>21600</v>
      </c>
      <c r="U108" s="85">
        <f t="shared" si="2"/>
        <v>7200</v>
      </c>
      <c r="V108" s="85">
        <f t="shared" si="3"/>
        <v>0</v>
      </c>
      <c r="W108" s="85">
        <f t="shared" si="4"/>
        <v>0</v>
      </c>
      <c r="X108" s="155">
        <f t="shared" si="5"/>
        <v>32400</v>
      </c>
      <c r="Y108" s="247">
        <f t="shared" si="6"/>
        <v>76800</v>
      </c>
      <c r="Z108" s="662"/>
      <c r="AA108" s="665"/>
      <c r="AB108" s="695"/>
      <c r="AC108" s="665"/>
      <c r="AD108" s="665"/>
      <c r="AE108" s="668"/>
      <c r="AF108" s="659"/>
      <c r="AG108" s="662"/>
      <c r="AH108" s="665"/>
      <c r="AI108" s="695"/>
      <c r="AJ108" s="665"/>
      <c r="AK108" s="665"/>
      <c r="AL108" s="668"/>
      <c r="AM108" s="659"/>
    </row>
    <row r="109" spans="2:39" x14ac:dyDescent="0.2">
      <c r="B109" s="699"/>
      <c r="C109" s="683"/>
      <c r="D109" s="81" t="s">
        <v>122</v>
      </c>
      <c r="E109" s="81" t="s">
        <v>203</v>
      </c>
      <c r="F109" s="86" t="s">
        <v>204</v>
      </c>
      <c r="G109" s="71">
        <v>1</v>
      </c>
      <c r="H109" s="83">
        <v>2</v>
      </c>
      <c r="I109" s="83"/>
      <c r="J109" s="84"/>
      <c r="K109" s="84"/>
      <c r="L109" s="80">
        <v>2</v>
      </c>
      <c r="M109" s="71">
        <f>G16</f>
        <v>1.5</v>
      </c>
      <c r="N109" s="83">
        <f>G16</f>
        <v>1.5</v>
      </c>
      <c r="O109" s="83"/>
      <c r="P109" s="84"/>
      <c r="Q109" s="84"/>
      <c r="R109" s="83">
        <f>G16</f>
        <v>1.5</v>
      </c>
      <c r="S109" s="79">
        <f t="shared" si="0"/>
        <v>11700</v>
      </c>
      <c r="T109" s="85">
        <f t="shared" si="1"/>
        <v>10800</v>
      </c>
      <c r="U109" s="85">
        <f t="shared" si="2"/>
        <v>0</v>
      </c>
      <c r="V109" s="85">
        <f t="shared" si="3"/>
        <v>0</v>
      </c>
      <c r="W109" s="85">
        <f t="shared" si="4"/>
        <v>0</v>
      </c>
      <c r="X109" s="155">
        <f t="shared" si="5"/>
        <v>10800</v>
      </c>
      <c r="Y109" s="247">
        <f t="shared" si="6"/>
        <v>33300</v>
      </c>
      <c r="Z109" s="662"/>
      <c r="AA109" s="665"/>
      <c r="AB109" s="695"/>
      <c r="AC109" s="665"/>
      <c r="AD109" s="665"/>
      <c r="AE109" s="668"/>
      <c r="AF109" s="659"/>
      <c r="AG109" s="662"/>
      <c r="AH109" s="665"/>
      <c r="AI109" s="695"/>
      <c r="AJ109" s="665"/>
      <c r="AK109" s="665"/>
      <c r="AL109" s="668"/>
      <c r="AM109" s="659"/>
    </row>
    <row r="110" spans="2:39" x14ac:dyDescent="0.2">
      <c r="B110" s="699"/>
      <c r="C110" s="683"/>
      <c r="D110" s="81" t="s">
        <v>123</v>
      </c>
      <c r="E110" s="81" t="s">
        <v>124</v>
      </c>
      <c r="F110" s="82"/>
      <c r="G110" s="71"/>
      <c r="H110" s="83"/>
      <c r="I110" s="83"/>
      <c r="J110" s="84"/>
      <c r="K110" s="84"/>
      <c r="L110" s="80">
        <v>9</v>
      </c>
      <c r="M110" s="71"/>
      <c r="N110" s="83"/>
      <c r="O110" s="83"/>
      <c r="P110" s="84"/>
      <c r="Q110" s="84"/>
      <c r="R110" s="80">
        <v>2</v>
      </c>
      <c r="S110" s="79">
        <f t="shared" si="0"/>
        <v>0</v>
      </c>
      <c r="T110" s="85">
        <f t="shared" si="1"/>
        <v>0</v>
      </c>
      <c r="U110" s="85">
        <f t="shared" si="2"/>
        <v>0</v>
      </c>
      <c r="V110" s="85">
        <f t="shared" si="3"/>
        <v>0</v>
      </c>
      <c r="W110" s="85">
        <f t="shared" si="4"/>
        <v>0</v>
      </c>
      <c r="X110" s="85">
        <f t="shared" si="5"/>
        <v>64800</v>
      </c>
      <c r="Y110" s="247">
        <f t="shared" si="6"/>
        <v>64800</v>
      </c>
      <c r="Z110" s="662"/>
      <c r="AA110" s="665"/>
      <c r="AB110" s="695"/>
      <c r="AC110" s="665"/>
      <c r="AD110" s="665"/>
      <c r="AE110" s="668"/>
      <c r="AF110" s="659"/>
      <c r="AG110" s="662"/>
      <c r="AH110" s="665"/>
      <c r="AI110" s="695"/>
      <c r="AJ110" s="665"/>
      <c r="AK110" s="665"/>
      <c r="AL110" s="668"/>
      <c r="AM110" s="659"/>
    </row>
    <row r="111" spans="2:39" x14ac:dyDescent="0.2">
      <c r="B111" s="699"/>
      <c r="C111" s="683"/>
      <c r="D111" s="87" t="s">
        <v>125</v>
      </c>
      <c r="E111" s="87" t="s">
        <v>254</v>
      </c>
      <c r="F111" s="88"/>
      <c r="G111" s="92"/>
      <c r="H111" s="89"/>
      <c r="I111" s="89"/>
      <c r="J111" s="90"/>
      <c r="K111" s="90"/>
      <c r="L111" s="91">
        <v>4</v>
      </c>
      <c r="M111" s="92"/>
      <c r="N111" s="89"/>
      <c r="O111" s="89"/>
      <c r="P111" s="90"/>
      <c r="Q111" s="90"/>
      <c r="R111" s="91">
        <v>2</v>
      </c>
      <c r="S111" s="79">
        <f t="shared" si="0"/>
        <v>0</v>
      </c>
      <c r="T111" s="85">
        <f t="shared" si="1"/>
        <v>0</v>
      </c>
      <c r="U111" s="85">
        <f t="shared" si="2"/>
        <v>0</v>
      </c>
      <c r="V111" s="85">
        <f t="shared" si="3"/>
        <v>0</v>
      </c>
      <c r="W111" s="85">
        <f t="shared" si="4"/>
        <v>0</v>
      </c>
      <c r="X111" s="85">
        <f t="shared" si="5"/>
        <v>28800</v>
      </c>
      <c r="Y111" s="248">
        <f t="shared" si="6"/>
        <v>28800</v>
      </c>
      <c r="Z111" s="662"/>
      <c r="AA111" s="665"/>
      <c r="AB111" s="695"/>
      <c r="AC111" s="665"/>
      <c r="AD111" s="665"/>
      <c r="AE111" s="668"/>
      <c r="AF111" s="659"/>
      <c r="AG111" s="662"/>
      <c r="AH111" s="665"/>
      <c r="AI111" s="695"/>
      <c r="AJ111" s="665"/>
      <c r="AK111" s="665"/>
      <c r="AL111" s="668"/>
      <c r="AM111" s="659"/>
    </row>
    <row r="112" spans="2:39" ht="18.600000000000001" thickBot="1" x14ac:dyDescent="0.25">
      <c r="B112" s="699"/>
      <c r="C112" s="683"/>
      <c r="D112" s="298" t="s">
        <v>193</v>
      </c>
      <c r="E112" s="81" t="s">
        <v>205</v>
      </c>
      <c r="F112" s="88"/>
      <c r="G112" s="92">
        <v>1</v>
      </c>
      <c r="H112" s="89">
        <v>4</v>
      </c>
      <c r="I112" s="89"/>
      <c r="J112" s="90"/>
      <c r="K112" s="90"/>
      <c r="L112" s="91"/>
      <c r="M112" s="92">
        <v>1</v>
      </c>
      <c r="N112" s="89">
        <v>1</v>
      </c>
      <c r="O112" s="89"/>
      <c r="P112" s="90"/>
      <c r="Q112" s="90"/>
      <c r="R112" s="91"/>
      <c r="S112" s="79">
        <f t="shared" si="0"/>
        <v>7800</v>
      </c>
      <c r="T112" s="85">
        <f t="shared" si="1"/>
        <v>14400</v>
      </c>
      <c r="U112" s="85">
        <f t="shared" si="2"/>
        <v>0</v>
      </c>
      <c r="V112" s="85">
        <f t="shared" si="3"/>
        <v>0</v>
      </c>
      <c r="W112" s="85">
        <f t="shared" si="4"/>
        <v>0</v>
      </c>
      <c r="X112" s="85">
        <f t="shared" si="5"/>
        <v>0</v>
      </c>
      <c r="Y112" s="248">
        <f t="shared" si="6"/>
        <v>22200</v>
      </c>
      <c r="Z112" s="662"/>
      <c r="AA112" s="665"/>
      <c r="AB112" s="695"/>
      <c r="AC112" s="665"/>
      <c r="AD112" s="665"/>
      <c r="AE112" s="668"/>
      <c r="AF112" s="659"/>
      <c r="AG112" s="662"/>
      <c r="AH112" s="665"/>
      <c r="AI112" s="695"/>
      <c r="AJ112" s="665"/>
      <c r="AK112" s="665"/>
      <c r="AL112" s="668"/>
      <c r="AM112" s="659"/>
    </row>
    <row r="113" spans="2:39" ht="18.600000000000001" thickBot="1" x14ac:dyDescent="0.25">
      <c r="B113" s="699"/>
      <c r="C113" s="694"/>
      <c r="D113" s="298" t="s">
        <v>206</v>
      </c>
      <c r="E113" s="145" t="s">
        <v>207</v>
      </c>
      <c r="F113" s="93"/>
      <c r="G113" s="156">
        <v>2</v>
      </c>
      <c r="H113" s="94">
        <v>8</v>
      </c>
      <c r="I113" s="94"/>
      <c r="J113" s="95"/>
      <c r="K113" s="95"/>
      <c r="L113" s="299">
        <v>8</v>
      </c>
      <c r="M113" s="156">
        <f>G25</f>
        <v>5</v>
      </c>
      <c r="N113" s="94">
        <f>G25</f>
        <v>5</v>
      </c>
      <c r="O113" s="94"/>
      <c r="P113" s="95"/>
      <c r="Q113" s="95"/>
      <c r="R113" s="300">
        <f>G25</f>
        <v>5</v>
      </c>
      <c r="S113" s="258">
        <f t="shared" si="0"/>
        <v>78000</v>
      </c>
      <c r="T113" s="96">
        <f t="shared" si="1"/>
        <v>144000</v>
      </c>
      <c r="U113" s="96">
        <f t="shared" si="2"/>
        <v>0</v>
      </c>
      <c r="V113" s="96">
        <f t="shared" si="3"/>
        <v>0</v>
      </c>
      <c r="W113" s="96">
        <f t="shared" si="4"/>
        <v>0</v>
      </c>
      <c r="X113" s="96">
        <f t="shared" si="5"/>
        <v>144000</v>
      </c>
      <c r="Y113" s="249">
        <f t="shared" ref="Y113:Y118" si="9">SUM(S113:X113)</f>
        <v>366000</v>
      </c>
      <c r="Z113" s="663"/>
      <c r="AA113" s="666"/>
      <c r="AB113" s="696"/>
      <c r="AC113" s="666"/>
      <c r="AD113" s="666"/>
      <c r="AE113" s="669"/>
      <c r="AF113" s="660"/>
      <c r="AG113" s="663"/>
      <c r="AH113" s="666"/>
      <c r="AI113" s="696"/>
      <c r="AJ113" s="666"/>
      <c r="AK113" s="666"/>
      <c r="AL113" s="669"/>
      <c r="AM113" s="660"/>
    </row>
    <row r="114" spans="2:39" x14ac:dyDescent="0.2">
      <c r="B114" s="699"/>
      <c r="C114" s="683" t="s">
        <v>198</v>
      </c>
      <c r="D114" s="97" t="s">
        <v>126</v>
      </c>
      <c r="E114" s="97" t="s">
        <v>369</v>
      </c>
      <c r="F114" s="98"/>
      <c r="G114" s="102"/>
      <c r="H114" s="99">
        <v>0.5</v>
      </c>
      <c r="I114" s="99"/>
      <c r="J114" s="100"/>
      <c r="K114" s="100">
        <v>0.5</v>
      </c>
      <c r="L114" s="101"/>
      <c r="M114" s="102"/>
      <c r="N114" s="99">
        <v>1</v>
      </c>
      <c r="O114" s="99"/>
      <c r="P114" s="100"/>
      <c r="Q114" s="100">
        <v>1</v>
      </c>
      <c r="R114" s="101"/>
      <c r="S114" s="72">
        <f t="shared" si="0"/>
        <v>0</v>
      </c>
      <c r="T114" s="239">
        <f t="shared" si="1"/>
        <v>1800</v>
      </c>
      <c r="U114" s="239">
        <f t="shared" si="2"/>
        <v>0</v>
      </c>
      <c r="V114" s="239">
        <f t="shared" si="3"/>
        <v>0</v>
      </c>
      <c r="W114" s="239">
        <f t="shared" si="4"/>
        <v>1800</v>
      </c>
      <c r="X114" s="239">
        <f t="shared" si="5"/>
        <v>0</v>
      </c>
      <c r="Y114" s="250">
        <f t="shared" si="9"/>
        <v>3600</v>
      </c>
      <c r="Z114" s="661">
        <f t="shared" ref="Z114:AE114" si="10">SUM(S114:S139)</f>
        <v>200850</v>
      </c>
      <c r="AA114" s="664">
        <f t="shared" si="10"/>
        <v>178200</v>
      </c>
      <c r="AB114" s="664">
        <f t="shared" si="10"/>
        <v>375300</v>
      </c>
      <c r="AC114" s="664">
        <f t="shared" si="10"/>
        <v>3600</v>
      </c>
      <c r="AD114" s="664">
        <f t="shared" si="10"/>
        <v>42300</v>
      </c>
      <c r="AE114" s="667">
        <f t="shared" si="10"/>
        <v>581400</v>
      </c>
      <c r="AF114" s="658">
        <f>SUM(Z114:AE139)</f>
        <v>1381650</v>
      </c>
      <c r="AG114" s="661">
        <f t="shared" ref="AG114:AL114" si="11">SUM(Z114:Z139)*$D$100</f>
        <v>301275</v>
      </c>
      <c r="AH114" s="664">
        <f t="shared" si="11"/>
        <v>267300</v>
      </c>
      <c r="AI114" s="664">
        <f t="shared" si="11"/>
        <v>562950</v>
      </c>
      <c r="AJ114" s="664">
        <f t="shared" si="11"/>
        <v>5400</v>
      </c>
      <c r="AK114" s="664">
        <f t="shared" si="11"/>
        <v>63450</v>
      </c>
      <c r="AL114" s="667">
        <f t="shared" si="11"/>
        <v>872100</v>
      </c>
      <c r="AM114" s="658">
        <f>SUM(AG114:AL139)</f>
        <v>2072475</v>
      </c>
    </row>
    <row r="115" spans="2:39" ht="31.5" customHeight="1" x14ac:dyDescent="0.2">
      <c r="B115" s="699"/>
      <c r="C115" s="683"/>
      <c r="D115" s="81" t="s">
        <v>127</v>
      </c>
      <c r="E115" s="81" t="s">
        <v>255</v>
      </c>
      <c r="F115" s="86" t="s">
        <v>208</v>
      </c>
      <c r="G115" s="71">
        <v>0.25</v>
      </c>
      <c r="H115" s="83">
        <v>0.25</v>
      </c>
      <c r="I115" s="83">
        <v>0.25</v>
      </c>
      <c r="J115" s="84"/>
      <c r="K115" s="84"/>
      <c r="L115" s="80"/>
      <c r="M115" s="71">
        <f>H29</f>
        <v>10</v>
      </c>
      <c r="N115" s="83">
        <f>H30</f>
        <v>15</v>
      </c>
      <c r="O115" s="83">
        <f>H31</f>
        <v>5</v>
      </c>
      <c r="P115" s="84"/>
      <c r="Q115" s="84"/>
      <c r="R115" s="80"/>
      <c r="S115" s="72">
        <f t="shared" si="0"/>
        <v>19500</v>
      </c>
      <c r="T115" s="85">
        <f t="shared" si="1"/>
        <v>13500</v>
      </c>
      <c r="U115" s="85">
        <f t="shared" si="2"/>
        <v>4500</v>
      </c>
      <c r="V115" s="85">
        <f t="shared" si="3"/>
        <v>0</v>
      </c>
      <c r="W115" s="85">
        <f t="shared" si="4"/>
        <v>0</v>
      </c>
      <c r="X115" s="85">
        <f t="shared" si="5"/>
        <v>0</v>
      </c>
      <c r="Y115" s="246">
        <f t="shared" si="9"/>
        <v>37500</v>
      </c>
      <c r="Z115" s="662"/>
      <c r="AA115" s="665"/>
      <c r="AB115" s="665"/>
      <c r="AC115" s="665"/>
      <c r="AD115" s="665"/>
      <c r="AE115" s="668"/>
      <c r="AF115" s="659"/>
      <c r="AG115" s="662"/>
      <c r="AH115" s="665"/>
      <c r="AI115" s="665"/>
      <c r="AJ115" s="665"/>
      <c r="AK115" s="665"/>
      <c r="AL115" s="668"/>
      <c r="AM115" s="659"/>
    </row>
    <row r="116" spans="2:39" ht="45" customHeight="1" x14ac:dyDescent="0.2">
      <c r="B116" s="699"/>
      <c r="C116" s="683"/>
      <c r="D116" s="81" t="s">
        <v>128</v>
      </c>
      <c r="E116" s="81" t="s">
        <v>209</v>
      </c>
      <c r="F116" s="86" t="s">
        <v>400</v>
      </c>
      <c r="G116" s="71"/>
      <c r="H116" s="83">
        <v>0.25</v>
      </c>
      <c r="I116" s="83"/>
      <c r="J116" s="84"/>
      <c r="K116" s="84"/>
      <c r="L116" s="80"/>
      <c r="M116" s="157"/>
      <c r="N116" s="158">
        <f>G32*ROUNDUP(D10/12,0)</f>
        <v>45</v>
      </c>
      <c r="O116" s="158"/>
      <c r="P116" s="159"/>
      <c r="Q116" s="159"/>
      <c r="R116" s="160"/>
      <c r="S116" s="72">
        <f t="shared" si="0"/>
        <v>0</v>
      </c>
      <c r="T116" s="85">
        <f t="shared" si="1"/>
        <v>40500</v>
      </c>
      <c r="U116" s="85">
        <f t="shared" si="2"/>
        <v>0</v>
      </c>
      <c r="V116" s="85">
        <f t="shared" si="3"/>
        <v>0</v>
      </c>
      <c r="W116" s="85">
        <f t="shared" si="4"/>
        <v>0</v>
      </c>
      <c r="X116" s="85">
        <f t="shared" si="5"/>
        <v>0</v>
      </c>
      <c r="Y116" s="246">
        <f t="shared" si="9"/>
        <v>40500</v>
      </c>
      <c r="Z116" s="662"/>
      <c r="AA116" s="665"/>
      <c r="AB116" s="665"/>
      <c r="AC116" s="665"/>
      <c r="AD116" s="665"/>
      <c r="AE116" s="668"/>
      <c r="AF116" s="659"/>
      <c r="AG116" s="662"/>
      <c r="AH116" s="665"/>
      <c r="AI116" s="665"/>
      <c r="AJ116" s="665"/>
      <c r="AK116" s="665"/>
      <c r="AL116" s="668"/>
      <c r="AM116" s="659"/>
    </row>
    <row r="117" spans="2:39" ht="33.75" customHeight="1" x14ac:dyDescent="0.2">
      <c r="B117" s="699"/>
      <c r="C117" s="683"/>
      <c r="D117" s="81" t="s">
        <v>129</v>
      </c>
      <c r="E117" s="73" t="s">
        <v>130</v>
      </c>
      <c r="F117" s="103" t="s">
        <v>210</v>
      </c>
      <c r="G117" s="78">
        <v>1</v>
      </c>
      <c r="H117" s="75">
        <v>1</v>
      </c>
      <c r="I117" s="75">
        <v>1</v>
      </c>
      <c r="J117" s="76"/>
      <c r="K117" s="76">
        <v>0.5</v>
      </c>
      <c r="L117" s="77"/>
      <c r="M117" s="78">
        <f>3*G16</f>
        <v>4.5</v>
      </c>
      <c r="N117" s="75">
        <f>3*G16</f>
        <v>4.5</v>
      </c>
      <c r="O117" s="75">
        <f>2*G16</f>
        <v>3</v>
      </c>
      <c r="P117" s="76"/>
      <c r="Q117" s="76">
        <f>2*G16</f>
        <v>3</v>
      </c>
      <c r="R117" s="77"/>
      <c r="S117" s="72">
        <f t="shared" si="0"/>
        <v>35100</v>
      </c>
      <c r="T117" s="85">
        <f t="shared" si="1"/>
        <v>16200</v>
      </c>
      <c r="U117" s="85">
        <f t="shared" si="2"/>
        <v>10800</v>
      </c>
      <c r="V117" s="85">
        <f t="shared" si="3"/>
        <v>0</v>
      </c>
      <c r="W117" s="85">
        <f t="shared" si="4"/>
        <v>5400</v>
      </c>
      <c r="X117" s="85">
        <f t="shared" si="5"/>
        <v>0</v>
      </c>
      <c r="Y117" s="247">
        <f t="shared" si="9"/>
        <v>67500</v>
      </c>
      <c r="Z117" s="662"/>
      <c r="AA117" s="665"/>
      <c r="AB117" s="665"/>
      <c r="AC117" s="665"/>
      <c r="AD117" s="665"/>
      <c r="AE117" s="668"/>
      <c r="AF117" s="659"/>
      <c r="AG117" s="662"/>
      <c r="AH117" s="665"/>
      <c r="AI117" s="665"/>
      <c r="AJ117" s="665"/>
      <c r="AK117" s="665"/>
      <c r="AL117" s="668"/>
      <c r="AM117" s="659"/>
    </row>
    <row r="118" spans="2:39" ht="44.25" customHeight="1" x14ac:dyDescent="0.2">
      <c r="B118" s="699"/>
      <c r="C118" s="683"/>
      <c r="D118" s="81" t="s">
        <v>131</v>
      </c>
      <c r="E118" s="161" t="s">
        <v>132</v>
      </c>
      <c r="F118" s="103" t="s">
        <v>211</v>
      </c>
      <c r="G118" s="78">
        <v>2</v>
      </c>
      <c r="H118" s="75">
        <v>2</v>
      </c>
      <c r="I118" s="75">
        <v>2</v>
      </c>
      <c r="J118" s="76"/>
      <c r="K118" s="76"/>
      <c r="L118" s="77"/>
      <c r="M118" s="71">
        <f>IF(G24="無",0,1)*2</f>
        <v>0</v>
      </c>
      <c r="N118" s="83">
        <f>IF(G24="無",0,1)*2</f>
        <v>0</v>
      </c>
      <c r="O118" s="83">
        <f>IF(G24="無",0,1)*2</f>
        <v>0</v>
      </c>
      <c r="P118" s="76"/>
      <c r="Q118" s="76"/>
      <c r="R118" s="77"/>
      <c r="S118" s="72">
        <f t="shared" si="0"/>
        <v>0</v>
      </c>
      <c r="T118" s="85">
        <f t="shared" si="1"/>
        <v>0</v>
      </c>
      <c r="U118" s="85">
        <f t="shared" si="2"/>
        <v>0</v>
      </c>
      <c r="V118" s="85">
        <f t="shared" si="3"/>
        <v>0</v>
      </c>
      <c r="W118" s="85">
        <f t="shared" si="4"/>
        <v>0</v>
      </c>
      <c r="X118" s="85">
        <f t="shared" si="5"/>
        <v>0</v>
      </c>
      <c r="Y118" s="247">
        <f t="shared" si="9"/>
        <v>0</v>
      </c>
      <c r="Z118" s="662"/>
      <c r="AA118" s="665"/>
      <c r="AB118" s="665"/>
      <c r="AC118" s="665"/>
      <c r="AD118" s="665"/>
      <c r="AE118" s="668"/>
      <c r="AF118" s="659"/>
      <c r="AG118" s="662"/>
      <c r="AH118" s="665"/>
      <c r="AI118" s="665"/>
      <c r="AJ118" s="665"/>
      <c r="AK118" s="665"/>
      <c r="AL118" s="668"/>
      <c r="AM118" s="659"/>
    </row>
    <row r="119" spans="2:39" x14ac:dyDescent="0.2">
      <c r="B119" s="699"/>
      <c r="C119" s="683"/>
      <c r="D119" s="73" t="s">
        <v>133</v>
      </c>
      <c r="E119" s="73" t="s">
        <v>134</v>
      </c>
      <c r="F119" s="74"/>
      <c r="G119" s="78"/>
      <c r="H119" s="75"/>
      <c r="I119" s="75"/>
      <c r="J119" s="76"/>
      <c r="K119" s="76"/>
      <c r="L119" s="77">
        <v>4</v>
      </c>
      <c r="M119" s="78"/>
      <c r="N119" s="75"/>
      <c r="O119" s="75"/>
      <c r="P119" s="76"/>
      <c r="Q119" s="76"/>
      <c r="R119" s="77">
        <v>2</v>
      </c>
      <c r="S119" s="72">
        <f t="shared" si="0"/>
        <v>0</v>
      </c>
      <c r="T119" s="85">
        <f t="shared" si="1"/>
        <v>0</v>
      </c>
      <c r="U119" s="85">
        <f t="shared" si="2"/>
        <v>0</v>
      </c>
      <c r="V119" s="85">
        <f t="shared" si="3"/>
        <v>0</v>
      </c>
      <c r="W119" s="85">
        <f t="shared" si="4"/>
        <v>0</v>
      </c>
      <c r="X119" s="85">
        <f t="shared" si="5"/>
        <v>28800</v>
      </c>
      <c r="Y119" s="246">
        <f t="shared" si="6"/>
        <v>28800</v>
      </c>
      <c r="Z119" s="662"/>
      <c r="AA119" s="665"/>
      <c r="AB119" s="665"/>
      <c r="AC119" s="665"/>
      <c r="AD119" s="665"/>
      <c r="AE119" s="668"/>
      <c r="AF119" s="659"/>
      <c r="AG119" s="662"/>
      <c r="AH119" s="665"/>
      <c r="AI119" s="665"/>
      <c r="AJ119" s="665"/>
      <c r="AK119" s="665"/>
      <c r="AL119" s="668"/>
      <c r="AM119" s="659"/>
    </row>
    <row r="120" spans="2:39" x14ac:dyDescent="0.2">
      <c r="B120" s="699"/>
      <c r="C120" s="683"/>
      <c r="D120" s="73" t="s">
        <v>135</v>
      </c>
      <c r="E120" s="81" t="s">
        <v>257</v>
      </c>
      <c r="F120" s="74" t="s">
        <v>258</v>
      </c>
      <c r="G120" s="78"/>
      <c r="H120" s="75"/>
      <c r="I120" s="75">
        <v>0.5</v>
      </c>
      <c r="J120" s="76"/>
      <c r="K120" s="76"/>
      <c r="L120" s="77"/>
      <c r="M120" s="78"/>
      <c r="N120" s="75"/>
      <c r="O120" s="75">
        <f>G14</f>
        <v>1</v>
      </c>
      <c r="P120" s="76"/>
      <c r="Q120" s="76"/>
      <c r="R120" s="77"/>
      <c r="S120" s="72">
        <f t="shared" si="0"/>
        <v>0</v>
      </c>
      <c r="T120" s="85">
        <f t="shared" si="1"/>
        <v>0</v>
      </c>
      <c r="U120" s="85">
        <f t="shared" si="2"/>
        <v>1800</v>
      </c>
      <c r="V120" s="85">
        <f t="shared" si="3"/>
        <v>0</v>
      </c>
      <c r="W120" s="85">
        <f t="shared" si="4"/>
        <v>0</v>
      </c>
      <c r="X120" s="85">
        <f t="shared" si="5"/>
        <v>0</v>
      </c>
      <c r="Y120" s="246">
        <f t="shared" si="6"/>
        <v>1800</v>
      </c>
      <c r="Z120" s="662"/>
      <c r="AA120" s="665"/>
      <c r="AB120" s="665"/>
      <c r="AC120" s="665"/>
      <c r="AD120" s="665"/>
      <c r="AE120" s="668"/>
      <c r="AF120" s="659"/>
      <c r="AG120" s="662"/>
      <c r="AH120" s="665"/>
      <c r="AI120" s="665"/>
      <c r="AJ120" s="665"/>
      <c r="AK120" s="665"/>
      <c r="AL120" s="668"/>
      <c r="AM120" s="659"/>
    </row>
    <row r="121" spans="2:39" x14ac:dyDescent="0.2">
      <c r="B121" s="699"/>
      <c r="C121" s="683"/>
      <c r="D121" s="73" t="s">
        <v>137</v>
      </c>
      <c r="E121" s="73" t="s">
        <v>212</v>
      </c>
      <c r="F121" s="74"/>
      <c r="G121" s="78"/>
      <c r="H121" s="75">
        <v>1</v>
      </c>
      <c r="I121" s="75">
        <v>2.5</v>
      </c>
      <c r="J121" s="76"/>
      <c r="K121" s="76"/>
      <c r="L121" s="77"/>
      <c r="M121" s="78"/>
      <c r="N121" s="75">
        <v>1</v>
      </c>
      <c r="O121" s="75">
        <v>1</v>
      </c>
      <c r="P121" s="76"/>
      <c r="Q121" s="76"/>
      <c r="R121" s="77"/>
      <c r="S121" s="72">
        <f t="shared" si="0"/>
        <v>0</v>
      </c>
      <c r="T121" s="85">
        <f t="shared" si="1"/>
        <v>3600</v>
      </c>
      <c r="U121" s="85">
        <f t="shared" si="2"/>
        <v>9000</v>
      </c>
      <c r="V121" s="85">
        <f t="shared" si="3"/>
        <v>0</v>
      </c>
      <c r="W121" s="85">
        <f t="shared" si="4"/>
        <v>0</v>
      </c>
      <c r="X121" s="85">
        <f t="shared" si="5"/>
        <v>0</v>
      </c>
      <c r="Y121" s="246">
        <f t="shared" si="6"/>
        <v>12600</v>
      </c>
      <c r="Z121" s="662"/>
      <c r="AA121" s="665"/>
      <c r="AB121" s="665"/>
      <c r="AC121" s="665"/>
      <c r="AD121" s="665"/>
      <c r="AE121" s="668"/>
      <c r="AF121" s="659"/>
      <c r="AG121" s="662"/>
      <c r="AH121" s="665"/>
      <c r="AI121" s="665"/>
      <c r="AJ121" s="665"/>
      <c r="AK121" s="665"/>
      <c r="AL121" s="668"/>
      <c r="AM121" s="659"/>
    </row>
    <row r="122" spans="2:39" ht="29.25" customHeight="1" x14ac:dyDescent="0.2">
      <c r="B122" s="699"/>
      <c r="C122" s="683"/>
      <c r="D122" s="81" t="s">
        <v>138</v>
      </c>
      <c r="E122" s="73" t="s">
        <v>136</v>
      </c>
      <c r="F122" s="103" t="s">
        <v>213</v>
      </c>
      <c r="G122" s="78">
        <v>1</v>
      </c>
      <c r="H122" s="75">
        <v>2</v>
      </c>
      <c r="I122" s="75">
        <v>1</v>
      </c>
      <c r="J122" s="76">
        <v>1</v>
      </c>
      <c r="K122" s="76">
        <v>1</v>
      </c>
      <c r="L122" s="77">
        <v>1</v>
      </c>
      <c r="M122" s="78">
        <v>3</v>
      </c>
      <c r="N122" s="75">
        <v>3</v>
      </c>
      <c r="O122" s="75">
        <v>1</v>
      </c>
      <c r="P122" s="76">
        <v>1</v>
      </c>
      <c r="Q122" s="76">
        <v>1</v>
      </c>
      <c r="R122" s="77">
        <v>1</v>
      </c>
      <c r="S122" s="72">
        <f t="shared" si="0"/>
        <v>23400</v>
      </c>
      <c r="T122" s="85">
        <f t="shared" si="1"/>
        <v>21600</v>
      </c>
      <c r="U122" s="85">
        <f t="shared" si="2"/>
        <v>3600</v>
      </c>
      <c r="V122" s="85">
        <f t="shared" si="3"/>
        <v>3600</v>
      </c>
      <c r="W122" s="85">
        <f t="shared" si="4"/>
        <v>3600</v>
      </c>
      <c r="X122" s="155">
        <f t="shared" si="5"/>
        <v>3600</v>
      </c>
      <c r="Y122" s="246">
        <f>SUM(S122:X122)</f>
        <v>59400</v>
      </c>
      <c r="Z122" s="662"/>
      <c r="AA122" s="665"/>
      <c r="AB122" s="665"/>
      <c r="AC122" s="665"/>
      <c r="AD122" s="665"/>
      <c r="AE122" s="668"/>
      <c r="AF122" s="659"/>
      <c r="AG122" s="662"/>
      <c r="AH122" s="665"/>
      <c r="AI122" s="665"/>
      <c r="AJ122" s="665"/>
      <c r="AK122" s="665"/>
      <c r="AL122" s="668"/>
      <c r="AM122" s="659"/>
    </row>
    <row r="123" spans="2:39" ht="45" customHeight="1" x14ac:dyDescent="0.2">
      <c r="B123" s="699"/>
      <c r="C123" s="683"/>
      <c r="D123" s="81" t="s">
        <v>139</v>
      </c>
      <c r="E123" s="162" t="s">
        <v>215</v>
      </c>
      <c r="F123" s="86" t="s">
        <v>259</v>
      </c>
      <c r="G123" s="71"/>
      <c r="H123" s="83"/>
      <c r="I123" s="83">
        <v>0.5</v>
      </c>
      <c r="J123" s="84"/>
      <c r="K123" s="84"/>
      <c r="L123" s="80"/>
      <c r="M123" s="157"/>
      <c r="N123" s="158"/>
      <c r="O123" s="158">
        <f>2*G14*G20*IF(OR(G22="有",G24="有"),2,1)</f>
        <v>10</v>
      </c>
      <c r="P123" s="159"/>
      <c r="Q123" s="159"/>
      <c r="R123" s="160"/>
      <c r="S123" s="72">
        <f t="shared" si="0"/>
        <v>0</v>
      </c>
      <c r="T123" s="85">
        <f t="shared" si="1"/>
        <v>0</v>
      </c>
      <c r="U123" s="85">
        <f t="shared" si="2"/>
        <v>18000</v>
      </c>
      <c r="V123" s="85">
        <f t="shared" si="3"/>
        <v>0</v>
      </c>
      <c r="W123" s="85">
        <f t="shared" si="4"/>
        <v>0</v>
      </c>
      <c r="X123" s="85">
        <f t="shared" si="5"/>
        <v>0</v>
      </c>
      <c r="Y123" s="247">
        <f t="shared" si="6"/>
        <v>18000</v>
      </c>
      <c r="Z123" s="662"/>
      <c r="AA123" s="665"/>
      <c r="AB123" s="665"/>
      <c r="AC123" s="665"/>
      <c r="AD123" s="665"/>
      <c r="AE123" s="668"/>
      <c r="AF123" s="659"/>
      <c r="AG123" s="662"/>
      <c r="AH123" s="665"/>
      <c r="AI123" s="665"/>
      <c r="AJ123" s="665"/>
      <c r="AK123" s="665"/>
      <c r="AL123" s="668"/>
      <c r="AM123" s="659"/>
    </row>
    <row r="124" spans="2:39" x14ac:dyDescent="0.2">
      <c r="B124" s="699"/>
      <c r="C124" s="683"/>
      <c r="D124" s="81" t="s">
        <v>140</v>
      </c>
      <c r="E124" s="81" t="s">
        <v>141</v>
      </c>
      <c r="F124" s="74" t="s">
        <v>260</v>
      </c>
      <c r="G124" s="71"/>
      <c r="H124" s="83">
        <v>0.5</v>
      </c>
      <c r="I124" s="83"/>
      <c r="J124" s="84"/>
      <c r="K124" s="84"/>
      <c r="L124" s="80">
        <v>1</v>
      </c>
      <c r="M124" s="104"/>
      <c r="N124" s="75">
        <f>ROUNDDOWN(D10/3,0)</f>
        <v>12</v>
      </c>
      <c r="O124" s="83"/>
      <c r="P124" s="83"/>
      <c r="Q124" s="84"/>
      <c r="R124" s="77">
        <f>ROUNDDOWN(D10/3,0)</f>
        <v>12</v>
      </c>
      <c r="S124" s="72">
        <f t="shared" si="0"/>
        <v>0</v>
      </c>
      <c r="T124" s="85">
        <f t="shared" si="1"/>
        <v>21600</v>
      </c>
      <c r="U124" s="85">
        <f t="shared" si="2"/>
        <v>0</v>
      </c>
      <c r="V124" s="85">
        <f t="shared" si="3"/>
        <v>0</v>
      </c>
      <c r="W124" s="85">
        <f t="shared" si="4"/>
        <v>0</v>
      </c>
      <c r="X124" s="85">
        <f t="shared" si="5"/>
        <v>43200</v>
      </c>
      <c r="Y124" s="247">
        <f t="shared" si="6"/>
        <v>64800</v>
      </c>
      <c r="Z124" s="662"/>
      <c r="AA124" s="665"/>
      <c r="AB124" s="665"/>
      <c r="AC124" s="665"/>
      <c r="AD124" s="665"/>
      <c r="AE124" s="668"/>
      <c r="AF124" s="659"/>
      <c r="AG124" s="662"/>
      <c r="AH124" s="665"/>
      <c r="AI124" s="665"/>
      <c r="AJ124" s="665"/>
      <c r="AK124" s="665"/>
      <c r="AL124" s="668"/>
      <c r="AM124" s="659"/>
    </row>
    <row r="125" spans="2:39" x14ac:dyDescent="0.2">
      <c r="B125" s="699"/>
      <c r="C125" s="683"/>
      <c r="D125" s="81" t="s">
        <v>142</v>
      </c>
      <c r="E125" s="81" t="s">
        <v>401</v>
      </c>
      <c r="F125" s="74" t="s">
        <v>261</v>
      </c>
      <c r="G125" s="71">
        <v>0.25</v>
      </c>
      <c r="H125" s="83">
        <v>0.25</v>
      </c>
      <c r="I125" s="83"/>
      <c r="J125" s="84"/>
      <c r="K125" s="84"/>
      <c r="L125" s="80">
        <v>0.5</v>
      </c>
      <c r="M125" s="163">
        <f>ROUNDDOWN(D10/3,0)</f>
        <v>12</v>
      </c>
      <c r="N125" s="75">
        <f>ROUNDDOWN(D10/3,0)</f>
        <v>12</v>
      </c>
      <c r="O125" s="83"/>
      <c r="P125" s="83"/>
      <c r="Q125" s="84"/>
      <c r="R125" s="77">
        <f>ROUNDDOWN(D10/3,0)</f>
        <v>12</v>
      </c>
      <c r="S125" s="72">
        <f t="shared" si="0"/>
        <v>23400</v>
      </c>
      <c r="T125" s="85">
        <f t="shared" si="1"/>
        <v>10800</v>
      </c>
      <c r="U125" s="85">
        <f t="shared" si="2"/>
        <v>0</v>
      </c>
      <c r="V125" s="85">
        <f t="shared" si="3"/>
        <v>0</v>
      </c>
      <c r="W125" s="85">
        <f t="shared" si="4"/>
        <v>0</v>
      </c>
      <c r="X125" s="85">
        <f t="shared" si="5"/>
        <v>21600</v>
      </c>
      <c r="Y125" s="247">
        <f t="shared" si="6"/>
        <v>55800</v>
      </c>
      <c r="Z125" s="662"/>
      <c r="AA125" s="665"/>
      <c r="AB125" s="665"/>
      <c r="AC125" s="665"/>
      <c r="AD125" s="665"/>
      <c r="AE125" s="668"/>
      <c r="AF125" s="659"/>
      <c r="AG125" s="662"/>
      <c r="AH125" s="665"/>
      <c r="AI125" s="665"/>
      <c r="AJ125" s="665"/>
      <c r="AK125" s="665"/>
      <c r="AL125" s="668"/>
      <c r="AM125" s="659"/>
    </row>
    <row r="126" spans="2:39" x14ac:dyDescent="0.2">
      <c r="B126" s="699"/>
      <c r="C126" s="683"/>
      <c r="D126" s="81" t="s">
        <v>143</v>
      </c>
      <c r="E126" s="81" t="s">
        <v>144</v>
      </c>
      <c r="F126" s="74" t="s">
        <v>269</v>
      </c>
      <c r="G126" s="71">
        <v>1</v>
      </c>
      <c r="H126" s="83">
        <v>1</v>
      </c>
      <c r="I126" s="83"/>
      <c r="J126" s="84"/>
      <c r="K126" s="84"/>
      <c r="L126" s="80">
        <v>2</v>
      </c>
      <c r="M126" s="163">
        <f>ROUNDDOWN(D10/12,0)</f>
        <v>3</v>
      </c>
      <c r="N126" s="163">
        <f>ROUNDDOWN(D10/12,0)</f>
        <v>3</v>
      </c>
      <c r="O126" s="83"/>
      <c r="P126" s="83"/>
      <c r="Q126" s="84"/>
      <c r="R126" s="77">
        <f>ROUNDDOWN(D10/12,0)</f>
        <v>3</v>
      </c>
      <c r="S126" s="72">
        <f t="shared" si="0"/>
        <v>23400</v>
      </c>
      <c r="T126" s="85">
        <f t="shared" si="1"/>
        <v>10800</v>
      </c>
      <c r="U126" s="85">
        <f t="shared" si="2"/>
        <v>0</v>
      </c>
      <c r="V126" s="85">
        <f t="shared" si="3"/>
        <v>0</v>
      </c>
      <c r="W126" s="85">
        <f t="shared" si="4"/>
        <v>0</v>
      </c>
      <c r="X126" s="155">
        <f t="shared" si="5"/>
        <v>21600</v>
      </c>
      <c r="Y126" s="247">
        <f t="shared" si="6"/>
        <v>55800</v>
      </c>
      <c r="Z126" s="662"/>
      <c r="AA126" s="665"/>
      <c r="AB126" s="665"/>
      <c r="AC126" s="665"/>
      <c r="AD126" s="665"/>
      <c r="AE126" s="668"/>
      <c r="AF126" s="659"/>
      <c r="AG126" s="662"/>
      <c r="AH126" s="665"/>
      <c r="AI126" s="665"/>
      <c r="AJ126" s="665"/>
      <c r="AK126" s="665"/>
      <c r="AL126" s="668"/>
      <c r="AM126" s="659"/>
    </row>
    <row r="127" spans="2:39" ht="51.75" customHeight="1" x14ac:dyDescent="0.2">
      <c r="B127" s="699"/>
      <c r="C127" s="683"/>
      <c r="D127" s="81" t="s">
        <v>217</v>
      </c>
      <c r="E127" s="81" t="s">
        <v>216</v>
      </c>
      <c r="F127" s="86" t="s">
        <v>270</v>
      </c>
      <c r="G127" s="71">
        <v>0.25</v>
      </c>
      <c r="H127" s="83">
        <v>0.25</v>
      </c>
      <c r="I127" s="83"/>
      <c r="J127" s="84"/>
      <c r="K127" s="84"/>
      <c r="L127" s="80">
        <v>0.75</v>
      </c>
      <c r="M127" s="164">
        <f>ROUNDDOWN((D10-1)*G18,0)</f>
        <v>35</v>
      </c>
      <c r="N127" s="165">
        <f>ROUNDDOWN((D10-1)*G18,0)</f>
        <v>35</v>
      </c>
      <c r="O127" s="165"/>
      <c r="P127" s="165"/>
      <c r="Q127" s="166"/>
      <c r="R127" s="303">
        <f>ROUNDDOWN((D10-1)*G18,0)</f>
        <v>35</v>
      </c>
      <c r="S127" s="79">
        <f t="shared" si="0"/>
        <v>68250</v>
      </c>
      <c r="T127" s="85">
        <f t="shared" si="1"/>
        <v>31500</v>
      </c>
      <c r="U127" s="85">
        <f t="shared" si="2"/>
        <v>0</v>
      </c>
      <c r="V127" s="85">
        <f t="shared" si="3"/>
        <v>0</v>
      </c>
      <c r="W127" s="85">
        <f t="shared" si="4"/>
        <v>0</v>
      </c>
      <c r="X127" s="155">
        <f t="shared" si="5"/>
        <v>94500</v>
      </c>
      <c r="Y127" s="247">
        <f t="shared" si="6"/>
        <v>194250</v>
      </c>
      <c r="Z127" s="662"/>
      <c r="AA127" s="665"/>
      <c r="AB127" s="665"/>
      <c r="AC127" s="665"/>
      <c r="AD127" s="665"/>
      <c r="AE127" s="668"/>
      <c r="AF127" s="659"/>
      <c r="AG127" s="662"/>
      <c r="AH127" s="665"/>
      <c r="AI127" s="665"/>
      <c r="AJ127" s="665"/>
      <c r="AK127" s="665"/>
      <c r="AL127" s="668"/>
      <c r="AM127" s="659"/>
    </row>
    <row r="128" spans="2:39" ht="27.75" customHeight="1" x14ac:dyDescent="0.2">
      <c r="B128" s="699"/>
      <c r="C128" s="683"/>
      <c r="D128" s="81" t="s">
        <v>146</v>
      </c>
      <c r="E128" s="81" t="s">
        <v>145</v>
      </c>
      <c r="F128" s="86" t="s">
        <v>263</v>
      </c>
      <c r="G128" s="71">
        <v>0.25</v>
      </c>
      <c r="H128" s="83">
        <v>0.25</v>
      </c>
      <c r="I128" s="83"/>
      <c r="J128" s="84"/>
      <c r="K128" s="84"/>
      <c r="L128" s="80">
        <v>0.25</v>
      </c>
      <c r="M128" s="104">
        <f>ROUNDDOWN(D10/12,0)</f>
        <v>3</v>
      </c>
      <c r="N128" s="83">
        <f>ROUNDDOWN(D10/12,0)</f>
        <v>3</v>
      </c>
      <c r="O128" s="83"/>
      <c r="P128" s="83"/>
      <c r="Q128" s="83"/>
      <c r="R128" s="301">
        <f>ROUNDDOWN(D10/12,0)</f>
        <v>3</v>
      </c>
      <c r="S128" s="72">
        <f t="shared" si="0"/>
        <v>5850</v>
      </c>
      <c r="T128" s="85">
        <f t="shared" si="1"/>
        <v>2700</v>
      </c>
      <c r="U128" s="85">
        <f t="shared" si="2"/>
        <v>0</v>
      </c>
      <c r="V128" s="85">
        <f t="shared" si="3"/>
        <v>0</v>
      </c>
      <c r="W128" s="85">
        <f t="shared" si="4"/>
        <v>0</v>
      </c>
      <c r="X128" s="85">
        <f t="shared" si="5"/>
        <v>2700</v>
      </c>
      <c r="Y128" s="247">
        <f t="shared" si="6"/>
        <v>11250</v>
      </c>
      <c r="Z128" s="662"/>
      <c r="AA128" s="665"/>
      <c r="AB128" s="665"/>
      <c r="AC128" s="665"/>
      <c r="AD128" s="665"/>
      <c r="AE128" s="668"/>
      <c r="AF128" s="659"/>
      <c r="AG128" s="662"/>
      <c r="AH128" s="665"/>
      <c r="AI128" s="665"/>
      <c r="AJ128" s="665"/>
      <c r="AK128" s="665"/>
      <c r="AL128" s="668"/>
      <c r="AM128" s="659"/>
    </row>
    <row r="129" spans="2:39" ht="57.75" customHeight="1" x14ac:dyDescent="0.2">
      <c r="B129" s="699"/>
      <c r="C129" s="683"/>
      <c r="D129" s="81" t="s">
        <v>147</v>
      </c>
      <c r="E129" s="81" t="s">
        <v>218</v>
      </c>
      <c r="F129" s="86" t="s">
        <v>262</v>
      </c>
      <c r="G129" s="71"/>
      <c r="H129" s="83"/>
      <c r="I129" s="83">
        <v>0.25</v>
      </c>
      <c r="J129" s="84"/>
      <c r="K129" s="84"/>
      <c r="L129" s="80"/>
      <c r="M129" s="104"/>
      <c r="N129" s="83"/>
      <c r="O129" s="158">
        <f>(D10-1)*G14*G20*IF(OR(G22="有",G23="有"),2,1)</f>
        <v>350</v>
      </c>
      <c r="P129" s="84"/>
      <c r="Q129" s="83"/>
      <c r="R129" s="105"/>
      <c r="S129" s="72">
        <f t="shared" si="0"/>
        <v>0</v>
      </c>
      <c r="T129" s="85">
        <f t="shared" si="1"/>
        <v>0</v>
      </c>
      <c r="U129" s="85">
        <f t="shared" si="2"/>
        <v>315000</v>
      </c>
      <c r="V129" s="85">
        <f t="shared" si="3"/>
        <v>0</v>
      </c>
      <c r="W129" s="85">
        <f t="shared" si="4"/>
        <v>0</v>
      </c>
      <c r="X129" s="85">
        <f t="shared" si="5"/>
        <v>0</v>
      </c>
      <c r="Y129" s="247">
        <f>SUM(S129:X129)</f>
        <v>315000</v>
      </c>
      <c r="Z129" s="662"/>
      <c r="AA129" s="665"/>
      <c r="AB129" s="665"/>
      <c r="AC129" s="665"/>
      <c r="AD129" s="665"/>
      <c r="AE129" s="668"/>
      <c r="AF129" s="659"/>
      <c r="AG129" s="662"/>
      <c r="AH129" s="665"/>
      <c r="AI129" s="665"/>
      <c r="AJ129" s="665"/>
      <c r="AK129" s="665"/>
      <c r="AL129" s="668"/>
      <c r="AM129" s="659"/>
    </row>
    <row r="130" spans="2:39" ht="61.5" customHeight="1" x14ac:dyDescent="0.2">
      <c r="B130" s="699"/>
      <c r="C130" s="683"/>
      <c r="D130" s="81" t="s">
        <v>219</v>
      </c>
      <c r="E130" s="162" t="s">
        <v>370</v>
      </c>
      <c r="F130" s="86" t="s">
        <v>284</v>
      </c>
      <c r="G130" s="71"/>
      <c r="H130" s="83"/>
      <c r="I130" s="83">
        <v>0.5</v>
      </c>
      <c r="J130" s="84"/>
      <c r="K130" s="84"/>
      <c r="L130" s="80"/>
      <c r="M130" s="104"/>
      <c r="N130" s="84"/>
      <c r="O130" s="83">
        <f>2*G14*IF((D10/12)&gt;1,ROUNDUP((D10-1)/12,0),0)</f>
        <v>6</v>
      </c>
      <c r="P130" s="252"/>
      <c r="Q130" s="84"/>
      <c r="R130" s="80"/>
      <c r="S130" s="72">
        <f t="shared" si="0"/>
        <v>0</v>
      </c>
      <c r="T130" s="85">
        <f t="shared" si="1"/>
        <v>0</v>
      </c>
      <c r="U130" s="85">
        <f t="shared" si="2"/>
        <v>10800</v>
      </c>
      <c r="V130" s="85">
        <f t="shared" si="3"/>
        <v>0</v>
      </c>
      <c r="W130" s="85">
        <f t="shared" si="4"/>
        <v>0</v>
      </c>
      <c r="X130" s="85">
        <f t="shared" si="5"/>
        <v>0</v>
      </c>
      <c r="Y130" s="247">
        <f>SUM(S130:X130)</f>
        <v>10800</v>
      </c>
      <c r="Z130" s="662"/>
      <c r="AA130" s="665"/>
      <c r="AB130" s="665"/>
      <c r="AC130" s="665"/>
      <c r="AD130" s="665"/>
      <c r="AE130" s="668"/>
      <c r="AF130" s="659"/>
      <c r="AG130" s="662"/>
      <c r="AH130" s="665"/>
      <c r="AI130" s="665"/>
      <c r="AJ130" s="665"/>
      <c r="AK130" s="665"/>
      <c r="AL130" s="668"/>
      <c r="AM130" s="659"/>
    </row>
    <row r="131" spans="2:39" ht="61.5" customHeight="1" x14ac:dyDescent="0.2">
      <c r="B131" s="699"/>
      <c r="C131" s="683"/>
      <c r="D131" s="81" t="s">
        <v>221</v>
      </c>
      <c r="E131" s="81" t="s">
        <v>220</v>
      </c>
      <c r="F131" s="86"/>
      <c r="G131" s="71"/>
      <c r="H131" s="83">
        <v>0.5</v>
      </c>
      <c r="I131" s="83"/>
      <c r="J131" s="84"/>
      <c r="K131" s="84">
        <v>0.25</v>
      </c>
      <c r="L131" s="80"/>
      <c r="M131" s="167"/>
      <c r="N131" s="159"/>
      <c r="O131" s="158"/>
      <c r="P131" s="168"/>
      <c r="Q131" s="159">
        <f>D10-1</f>
        <v>35</v>
      </c>
      <c r="R131" s="160"/>
      <c r="S131" s="72">
        <f t="shared" si="0"/>
        <v>0</v>
      </c>
      <c r="T131" s="85">
        <f t="shared" si="1"/>
        <v>0</v>
      </c>
      <c r="U131" s="85">
        <f t="shared" si="2"/>
        <v>0</v>
      </c>
      <c r="V131" s="85">
        <f t="shared" si="3"/>
        <v>0</v>
      </c>
      <c r="W131" s="85">
        <f t="shared" si="4"/>
        <v>31500</v>
      </c>
      <c r="X131" s="85">
        <f t="shared" si="5"/>
        <v>0</v>
      </c>
      <c r="Y131" s="247">
        <f>SUM(S131:X131)</f>
        <v>31500</v>
      </c>
      <c r="Z131" s="662"/>
      <c r="AA131" s="665"/>
      <c r="AB131" s="665"/>
      <c r="AC131" s="665"/>
      <c r="AD131" s="665"/>
      <c r="AE131" s="668"/>
      <c r="AF131" s="659"/>
      <c r="AG131" s="662"/>
      <c r="AH131" s="665"/>
      <c r="AI131" s="665"/>
      <c r="AJ131" s="665"/>
      <c r="AK131" s="665"/>
      <c r="AL131" s="668"/>
      <c r="AM131" s="659"/>
    </row>
    <row r="132" spans="2:39" ht="63" customHeight="1" x14ac:dyDescent="0.2">
      <c r="B132" s="699"/>
      <c r="C132" s="683"/>
      <c r="D132" s="81" t="s">
        <v>148</v>
      </c>
      <c r="E132" s="81" t="s">
        <v>222</v>
      </c>
      <c r="F132" s="86" t="s">
        <v>264</v>
      </c>
      <c r="G132" s="71"/>
      <c r="H132" s="83"/>
      <c r="I132" s="83"/>
      <c r="J132" s="84"/>
      <c r="K132" s="84"/>
      <c r="L132" s="80">
        <v>1</v>
      </c>
      <c r="M132" s="71"/>
      <c r="N132" s="83"/>
      <c r="O132" s="83"/>
      <c r="P132" s="84"/>
      <c r="Q132" s="84"/>
      <c r="R132" s="80">
        <f>IF((D10/24)&gt;1,ROUNDUP((23+(D10-24)/4),0),D10-1)</f>
        <v>26</v>
      </c>
      <c r="S132" s="72">
        <f t="shared" si="0"/>
        <v>0</v>
      </c>
      <c r="T132" s="85">
        <f t="shared" si="1"/>
        <v>0</v>
      </c>
      <c r="U132" s="85">
        <f t="shared" si="2"/>
        <v>0</v>
      </c>
      <c r="V132" s="85">
        <f t="shared" si="3"/>
        <v>0</v>
      </c>
      <c r="W132" s="85">
        <f t="shared" si="4"/>
        <v>0</v>
      </c>
      <c r="X132" s="85">
        <f t="shared" si="5"/>
        <v>93600</v>
      </c>
      <c r="Y132" s="247">
        <f t="shared" si="6"/>
        <v>93600</v>
      </c>
      <c r="Z132" s="662"/>
      <c r="AA132" s="665"/>
      <c r="AB132" s="665"/>
      <c r="AC132" s="665"/>
      <c r="AD132" s="665"/>
      <c r="AE132" s="668"/>
      <c r="AF132" s="659"/>
      <c r="AG132" s="662"/>
      <c r="AH132" s="665"/>
      <c r="AI132" s="665"/>
      <c r="AJ132" s="665"/>
      <c r="AK132" s="665"/>
      <c r="AL132" s="668"/>
      <c r="AM132" s="659"/>
    </row>
    <row r="133" spans="2:39" ht="63" customHeight="1" x14ac:dyDescent="0.2">
      <c r="B133" s="699"/>
      <c r="C133" s="683"/>
      <c r="D133" s="81" t="s">
        <v>149</v>
      </c>
      <c r="E133" s="81" t="s">
        <v>223</v>
      </c>
      <c r="F133" s="86" t="s">
        <v>265</v>
      </c>
      <c r="G133" s="71"/>
      <c r="H133" s="83"/>
      <c r="I133" s="83"/>
      <c r="J133" s="84"/>
      <c r="K133" s="84"/>
      <c r="L133" s="80">
        <v>2.5</v>
      </c>
      <c r="M133" s="71"/>
      <c r="N133" s="83"/>
      <c r="O133" s="83"/>
      <c r="P133" s="84"/>
      <c r="Q133" s="84"/>
      <c r="R133" s="80">
        <f>IF((D10/24)&gt;1,ROUNDUP((23+(D10-24)/4),0),D10-1)</f>
        <v>26</v>
      </c>
      <c r="S133" s="72">
        <f t="shared" si="0"/>
        <v>0</v>
      </c>
      <c r="T133" s="85">
        <f t="shared" si="1"/>
        <v>0</v>
      </c>
      <c r="U133" s="85">
        <f t="shared" si="2"/>
        <v>0</v>
      </c>
      <c r="V133" s="85">
        <f t="shared" si="3"/>
        <v>0</v>
      </c>
      <c r="W133" s="85">
        <f t="shared" si="4"/>
        <v>0</v>
      </c>
      <c r="X133" s="85">
        <f t="shared" si="5"/>
        <v>234000</v>
      </c>
      <c r="Y133" s="247">
        <f t="shared" si="6"/>
        <v>234000</v>
      </c>
      <c r="Z133" s="662"/>
      <c r="AA133" s="665"/>
      <c r="AB133" s="665"/>
      <c r="AC133" s="665"/>
      <c r="AD133" s="665"/>
      <c r="AE133" s="668"/>
      <c r="AF133" s="659"/>
      <c r="AG133" s="662"/>
      <c r="AH133" s="665"/>
      <c r="AI133" s="665"/>
      <c r="AJ133" s="665"/>
      <c r="AK133" s="665"/>
      <c r="AL133" s="668"/>
      <c r="AM133" s="659"/>
    </row>
    <row r="134" spans="2:39" ht="27.75" customHeight="1" x14ac:dyDescent="0.2">
      <c r="B134" s="699"/>
      <c r="C134" s="683"/>
      <c r="D134" s="81" t="s">
        <v>150</v>
      </c>
      <c r="E134" s="81" t="s">
        <v>158</v>
      </c>
      <c r="F134" s="82" t="s">
        <v>260</v>
      </c>
      <c r="G134" s="71"/>
      <c r="H134" s="83"/>
      <c r="I134" s="83"/>
      <c r="J134" s="84"/>
      <c r="K134" s="84"/>
      <c r="L134" s="80">
        <v>0.5</v>
      </c>
      <c r="M134" s="71"/>
      <c r="N134" s="83"/>
      <c r="O134" s="83"/>
      <c r="P134" s="84"/>
      <c r="Q134" s="84"/>
      <c r="R134" s="80">
        <f>ROUNDDOWN(D10/3,0)</f>
        <v>12</v>
      </c>
      <c r="S134" s="72">
        <f t="shared" si="0"/>
        <v>0</v>
      </c>
      <c r="T134" s="85">
        <f t="shared" si="1"/>
        <v>0</v>
      </c>
      <c r="U134" s="85">
        <f t="shared" si="2"/>
        <v>0</v>
      </c>
      <c r="V134" s="85">
        <f t="shared" si="3"/>
        <v>0</v>
      </c>
      <c r="W134" s="85">
        <f t="shared" si="4"/>
        <v>0</v>
      </c>
      <c r="X134" s="85">
        <f t="shared" si="5"/>
        <v>21600</v>
      </c>
      <c r="Y134" s="247">
        <f>SUM(S134:X134)</f>
        <v>21600</v>
      </c>
      <c r="Z134" s="662"/>
      <c r="AA134" s="665"/>
      <c r="AB134" s="665"/>
      <c r="AC134" s="665"/>
      <c r="AD134" s="665"/>
      <c r="AE134" s="668"/>
      <c r="AF134" s="659"/>
      <c r="AG134" s="662"/>
      <c r="AH134" s="665"/>
      <c r="AI134" s="665"/>
      <c r="AJ134" s="665"/>
      <c r="AK134" s="665"/>
      <c r="AL134" s="668"/>
      <c r="AM134" s="659"/>
    </row>
    <row r="135" spans="2:39" ht="45" customHeight="1" x14ac:dyDescent="0.2">
      <c r="B135" s="699"/>
      <c r="C135" s="683"/>
      <c r="D135" s="73" t="s">
        <v>266</v>
      </c>
      <c r="E135" s="73" t="s">
        <v>224</v>
      </c>
      <c r="F135" s="103" t="s">
        <v>214</v>
      </c>
      <c r="G135" s="78"/>
      <c r="H135" s="75"/>
      <c r="I135" s="75">
        <v>0.5</v>
      </c>
      <c r="J135" s="76"/>
      <c r="K135" s="76"/>
      <c r="L135" s="77"/>
      <c r="M135" s="78"/>
      <c r="N135" s="75"/>
      <c r="O135" s="158">
        <f>1*G14*IF(OR(G22="有",G24="有"),2,1)</f>
        <v>1</v>
      </c>
      <c r="P135" s="76"/>
      <c r="Q135" s="76"/>
      <c r="R135" s="77"/>
      <c r="S135" s="72">
        <f t="shared" si="0"/>
        <v>0</v>
      </c>
      <c r="T135" s="85">
        <f t="shared" si="1"/>
        <v>0</v>
      </c>
      <c r="U135" s="85">
        <f t="shared" si="2"/>
        <v>1800</v>
      </c>
      <c r="V135" s="85">
        <f t="shared" si="3"/>
        <v>0</v>
      </c>
      <c r="W135" s="85">
        <f t="shared" si="4"/>
        <v>0</v>
      </c>
      <c r="X135" s="85">
        <f t="shared" si="5"/>
        <v>0</v>
      </c>
      <c r="Y135" s="246">
        <f t="shared" si="6"/>
        <v>1800</v>
      </c>
      <c r="Z135" s="662"/>
      <c r="AA135" s="665"/>
      <c r="AB135" s="665"/>
      <c r="AC135" s="665"/>
      <c r="AD135" s="665"/>
      <c r="AE135" s="668"/>
      <c r="AF135" s="659"/>
      <c r="AG135" s="662"/>
      <c r="AH135" s="665"/>
      <c r="AI135" s="665"/>
      <c r="AJ135" s="665"/>
      <c r="AK135" s="665"/>
      <c r="AL135" s="668"/>
      <c r="AM135" s="659"/>
    </row>
    <row r="136" spans="2:39" x14ac:dyDescent="0.2">
      <c r="B136" s="699"/>
      <c r="C136" s="683"/>
      <c r="D136" s="81" t="s">
        <v>151</v>
      </c>
      <c r="E136" s="87" t="s">
        <v>152</v>
      </c>
      <c r="F136" s="88"/>
      <c r="G136" s="92"/>
      <c r="H136" s="89">
        <v>0.5</v>
      </c>
      <c r="I136" s="89"/>
      <c r="J136" s="90"/>
      <c r="K136" s="90"/>
      <c r="L136" s="80"/>
      <c r="M136" s="92"/>
      <c r="N136" s="89">
        <v>1</v>
      </c>
      <c r="O136" s="89"/>
      <c r="P136" s="90"/>
      <c r="Q136" s="90"/>
      <c r="R136" s="91"/>
      <c r="S136" s="72">
        <f t="shared" si="0"/>
        <v>0</v>
      </c>
      <c r="T136" s="85">
        <f t="shared" si="1"/>
        <v>1800</v>
      </c>
      <c r="U136" s="85">
        <f t="shared" si="2"/>
        <v>0</v>
      </c>
      <c r="V136" s="85">
        <f t="shared" si="3"/>
        <v>0</v>
      </c>
      <c r="W136" s="85">
        <f t="shared" si="4"/>
        <v>0</v>
      </c>
      <c r="X136" s="85">
        <f t="shared" si="5"/>
        <v>0</v>
      </c>
      <c r="Y136" s="248">
        <f t="shared" si="6"/>
        <v>1800</v>
      </c>
      <c r="Z136" s="662"/>
      <c r="AA136" s="665"/>
      <c r="AB136" s="665"/>
      <c r="AC136" s="665"/>
      <c r="AD136" s="665"/>
      <c r="AE136" s="668"/>
      <c r="AF136" s="659"/>
      <c r="AG136" s="662"/>
      <c r="AH136" s="665"/>
      <c r="AI136" s="665"/>
      <c r="AJ136" s="665"/>
      <c r="AK136" s="665"/>
      <c r="AL136" s="668"/>
      <c r="AM136" s="659"/>
    </row>
    <row r="137" spans="2:39" x14ac:dyDescent="0.2">
      <c r="B137" s="699"/>
      <c r="C137" s="683"/>
      <c r="D137" s="81" t="s">
        <v>153</v>
      </c>
      <c r="E137" s="87" t="s">
        <v>154</v>
      </c>
      <c r="F137" s="88"/>
      <c r="G137" s="92">
        <v>0.25</v>
      </c>
      <c r="H137" s="89">
        <v>0.5</v>
      </c>
      <c r="I137" s="89"/>
      <c r="J137" s="90"/>
      <c r="K137" s="90"/>
      <c r="L137" s="80"/>
      <c r="M137" s="92">
        <v>1</v>
      </c>
      <c r="N137" s="89">
        <v>1</v>
      </c>
      <c r="O137" s="89"/>
      <c r="P137" s="90"/>
      <c r="Q137" s="90"/>
      <c r="R137" s="91"/>
      <c r="S137" s="72">
        <f t="shared" si="0"/>
        <v>1950</v>
      </c>
      <c r="T137" s="85">
        <f t="shared" si="1"/>
        <v>1800</v>
      </c>
      <c r="U137" s="85">
        <f t="shared" si="2"/>
        <v>0</v>
      </c>
      <c r="V137" s="85">
        <f t="shared" si="3"/>
        <v>0</v>
      </c>
      <c r="W137" s="85">
        <f t="shared" si="4"/>
        <v>0</v>
      </c>
      <c r="X137" s="85">
        <f t="shared" si="5"/>
        <v>0</v>
      </c>
      <c r="Y137" s="248">
        <f t="shared" si="6"/>
        <v>3750</v>
      </c>
      <c r="Z137" s="662"/>
      <c r="AA137" s="665"/>
      <c r="AB137" s="665"/>
      <c r="AC137" s="665"/>
      <c r="AD137" s="665"/>
      <c r="AE137" s="668"/>
      <c r="AF137" s="659"/>
      <c r="AG137" s="662"/>
      <c r="AH137" s="665"/>
      <c r="AI137" s="665"/>
      <c r="AJ137" s="665"/>
      <c r="AK137" s="665"/>
      <c r="AL137" s="668"/>
      <c r="AM137" s="659"/>
    </row>
    <row r="138" spans="2:39" x14ac:dyDescent="0.2">
      <c r="B138" s="699"/>
      <c r="C138" s="683"/>
      <c r="D138" s="81" t="s">
        <v>155</v>
      </c>
      <c r="E138" s="87" t="s">
        <v>156</v>
      </c>
      <c r="F138" s="88"/>
      <c r="G138" s="92"/>
      <c r="H138" s="89"/>
      <c r="I138" s="89"/>
      <c r="J138" s="90"/>
      <c r="K138" s="90"/>
      <c r="L138" s="80">
        <v>0.5</v>
      </c>
      <c r="M138" s="92"/>
      <c r="N138" s="89"/>
      <c r="O138" s="89"/>
      <c r="P138" s="90"/>
      <c r="Q138" s="90"/>
      <c r="R138" s="91">
        <v>1</v>
      </c>
      <c r="S138" s="72">
        <f t="shared" ref="S138:S169" si="12">G138*M138*$E$98</f>
        <v>0</v>
      </c>
      <c r="T138" s="85">
        <f t="shared" ref="T138:T169" si="13">H138*N138*$E$99</f>
        <v>0</v>
      </c>
      <c r="U138" s="85">
        <f t="shared" ref="U138:U169" si="14">I138*O138*$E$99</f>
        <v>0</v>
      </c>
      <c r="V138" s="85">
        <f t="shared" ref="V138:V169" si="15">J138*P138*$E$99</f>
        <v>0</v>
      </c>
      <c r="W138" s="85">
        <f t="shared" ref="W138:W169" si="16">K138*Q138*$E$99</f>
        <v>0</v>
      </c>
      <c r="X138" s="85">
        <f t="shared" ref="X138:X169" si="17">L138*R138*$E$99</f>
        <v>1800</v>
      </c>
      <c r="Y138" s="248">
        <f t="shared" si="6"/>
        <v>1800</v>
      </c>
      <c r="Z138" s="662"/>
      <c r="AA138" s="665"/>
      <c r="AB138" s="665"/>
      <c r="AC138" s="665"/>
      <c r="AD138" s="665"/>
      <c r="AE138" s="668"/>
      <c r="AF138" s="659"/>
      <c r="AG138" s="662"/>
      <c r="AH138" s="665"/>
      <c r="AI138" s="665"/>
      <c r="AJ138" s="665"/>
      <c r="AK138" s="665"/>
      <c r="AL138" s="668"/>
      <c r="AM138" s="659"/>
    </row>
    <row r="139" spans="2:39" ht="18.600000000000001" thickBot="1" x14ac:dyDescent="0.25">
      <c r="B139" s="700"/>
      <c r="C139" s="684"/>
      <c r="D139" s="223" t="s">
        <v>157</v>
      </c>
      <c r="E139" s="223" t="s">
        <v>159</v>
      </c>
      <c r="F139" s="224"/>
      <c r="G139" s="227"/>
      <c r="H139" s="225"/>
      <c r="I139" s="225"/>
      <c r="J139" s="226"/>
      <c r="K139" s="226"/>
      <c r="L139" s="302">
        <v>2</v>
      </c>
      <c r="M139" s="227"/>
      <c r="N139" s="225"/>
      <c r="O139" s="225"/>
      <c r="P139" s="226"/>
      <c r="Q139" s="226"/>
      <c r="R139" s="302">
        <v>2</v>
      </c>
      <c r="S139" s="260">
        <f t="shared" si="12"/>
        <v>0</v>
      </c>
      <c r="T139" s="261">
        <f t="shared" si="13"/>
        <v>0</v>
      </c>
      <c r="U139" s="261">
        <f t="shared" si="14"/>
        <v>0</v>
      </c>
      <c r="V139" s="261">
        <f t="shared" si="15"/>
        <v>0</v>
      </c>
      <c r="W139" s="261">
        <f t="shared" si="16"/>
        <v>0</v>
      </c>
      <c r="X139" s="259">
        <f t="shared" si="17"/>
        <v>14400</v>
      </c>
      <c r="Y139" s="251">
        <f t="shared" si="6"/>
        <v>14400</v>
      </c>
      <c r="Z139" s="662"/>
      <c r="AA139" s="665"/>
      <c r="AB139" s="665"/>
      <c r="AC139" s="665"/>
      <c r="AD139" s="665"/>
      <c r="AE139" s="668"/>
      <c r="AF139" s="660"/>
      <c r="AG139" s="662"/>
      <c r="AH139" s="665"/>
      <c r="AI139" s="665"/>
      <c r="AJ139" s="665"/>
      <c r="AK139" s="665"/>
      <c r="AL139" s="668"/>
      <c r="AM139" s="660"/>
    </row>
    <row r="140" spans="2:39" ht="31.5" customHeight="1" x14ac:dyDescent="0.2">
      <c r="B140" s="685" t="s">
        <v>160</v>
      </c>
      <c r="C140" s="686"/>
      <c r="D140" s="106" t="s">
        <v>161</v>
      </c>
      <c r="E140" s="146" t="s">
        <v>402</v>
      </c>
      <c r="F140" s="107" t="s">
        <v>225</v>
      </c>
      <c r="G140" s="112">
        <v>2</v>
      </c>
      <c r="H140" s="109">
        <v>3</v>
      </c>
      <c r="I140" s="109"/>
      <c r="J140" s="110"/>
      <c r="K140" s="110"/>
      <c r="L140" s="111"/>
      <c r="M140" s="112">
        <f>IF(OR((G35="有"),(G36="有")),2,1)</f>
        <v>2</v>
      </c>
      <c r="N140" s="108">
        <f>IF(OR((G35="有"),(G36="有")),2,1)</f>
        <v>2</v>
      </c>
      <c r="O140" s="109"/>
      <c r="P140" s="110"/>
      <c r="Q140" s="110"/>
      <c r="R140" s="113"/>
      <c r="S140" s="120">
        <f t="shared" si="12"/>
        <v>31200</v>
      </c>
      <c r="T140" s="121">
        <f t="shared" si="13"/>
        <v>21600</v>
      </c>
      <c r="U140" s="121">
        <f t="shared" si="14"/>
        <v>0</v>
      </c>
      <c r="V140" s="121">
        <f t="shared" si="15"/>
        <v>0</v>
      </c>
      <c r="W140" s="121">
        <f t="shared" si="16"/>
        <v>0</v>
      </c>
      <c r="X140" s="121">
        <f t="shared" si="17"/>
        <v>0</v>
      </c>
      <c r="Y140" s="240">
        <f t="shared" si="6"/>
        <v>52800</v>
      </c>
      <c r="Z140" s="661">
        <f t="shared" ref="Z140:AE140" si="18">SUM(S140:S143)</f>
        <v>39000</v>
      </c>
      <c r="AA140" s="664">
        <f t="shared" si="18"/>
        <v>28800</v>
      </c>
      <c r="AB140" s="664">
        <f t="shared" si="18"/>
        <v>0</v>
      </c>
      <c r="AC140" s="664">
        <f t="shared" si="18"/>
        <v>0</v>
      </c>
      <c r="AD140" s="664">
        <f t="shared" si="18"/>
        <v>0</v>
      </c>
      <c r="AE140" s="667">
        <f t="shared" si="18"/>
        <v>0</v>
      </c>
      <c r="AF140" s="658">
        <f>SUM(Z140:AE143)</f>
        <v>67800</v>
      </c>
      <c r="AG140" s="661">
        <f t="shared" ref="AG140:AL140" si="19">SUM(Z140:Z143)*$D$100</f>
        <v>58500</v>
      </c>
      <c r="AH140" s="664">
        <f t="shared" si="19"/>
        <v>43200</v>
      </c>
      <c r="AI140" s="664">
        <f t="shared" si="19"/>
        <v>0</v>
      </c>
      <c r="AJ140" s="664">
        <f t="shared" si="19"/>
        <v>0</v>
      </c>
      <c r="AK140" s="664">
        <f t="shared" si="19"/>
        <v>0</v>
      </c>
      <c r="AL140" s="667">
        <f t="shared" si="19"/>
        <v>0</v>
      </c>
      <c r="AM140" s="658">
        <f>SUM(AG140:AL143)</f>
        <v>101700</v>
      </c>
    </row>
    <row r="141" spans="2:39" x14ac:dyDescent="0.2">
      <c r="B141" s="687"/>
      <c r="C141" s="688"/>
      <c r="D141" s="114" t="s">
        <v>162</v>
      </c>
      <c r="E141" s="147" t="s">
        <v>267</v>
      </c>
      <c r="F141" s="131"/>
      <c r="G141" s="119"/>
      <c r="H141" s="116">
        <v>0.5</v>
      </c>
      <c r="I141" s="116"/>
      <c r="J141" s="117"/>
      <c r="K141" s="117"/>
      <c r="L141" s="118"/>
      <c r="M141" s="119"/>
      <c r="N141" s="116">
        <v>1</v>
      </c>
      <c r="O141" s="116"/>
      <c r="P141" s="117"/>
      <c r="Q141" s="117"/>
      <c r="R141" s="111"/>
      <c r="S141" s="120">
        <f t="shared" si="12"/>
        <v>0</v>
      </c>
      <c r="T141" s="129">
        <f t="shared" si="13"/>
        <v>1800</v>
      </c>
      <c r="U141" s="129">
        <f t="shared" si="14"/>
        <v>0</v>
      </c>
      <c r="V141" s="129">
        <f t="shared" si="15"/>
        <v>0</v>
      </c>
      <c r="W141" s="129">
        <f t="shared" si="16"/>
        <v>0</v>
      </c>
      <c r="X141" s="129">
        <f t="shared" si="17"/>
        <v>0</v>
      </c>
      <c r="Y141" s="240">
        <f t="shared" si="6"/>
        <v>1800</v>
      </c>
      <c r="Z141" s="662"/>
      <c r="AA141" s="665"/>
      <c r="AB141" s="665"/>
      <c r="AC141" s="665"/>
      <c r="AD141" s="665"/>
      <c r="AE141" s="668"/>
      <c r="AF141" s="659"/>
      <c r="AG141" s="662"/>
      <c r="AH141" s="665"/>
      <c r="AI141" s="665"/>
      <c r="AJ141" s="665"/>
      <c r="AK141" s="665"/>
      <c r="AL141" s="668"/>
      <c r="AM141" s="659"/>
    </row>
    <row r="142" spans="2:39" ht="27.6" customHeight="1" x14ac:dyDescent="0.2">
      <c r="B142" s="687"/>
      <c r="C142" s="688"/>
      <c r="D142" s="114" t="s">
        <v>163</v>
      </c>
      <c r="E142" s="147" t="s">
        <v>279</v>
      </c>
      <c r="F142" s="131"/>
      <c r="G142" s="119">
        <v>0.5</v>
      </c>
      <c r="H142" s="116">
        <v>0.5</v>
      </c>
      <c r="I142" s="116"/>
      <c r="J142" s="117"/>
      <c r="K142" s="117"/>
      <c r="L142" s="118"/>
      <c r="M142" s="119">
        <v>1</v>
      </c>
      <c r="N142" s="116">
        <v>1</v>
      </c>
      <c r="O142" s="116"/>
      <c r="P142" s="117"/>
      <c r="Q142" s="117"/>
      <c r="R142" s="111"/>
      <c r="S142" s="120">
        <f t="shared" si="12"/>
        <v>3900</v>
      </c>
      <c r="T142" s="129">
        <f t="shared" si="13"/>
        <v>1800</v>
      </c>
      <c r="U142" s="129">
        <f t="shared" si="14"/>
        <v>0</v>
      </c>
      <c r="V142" s="129">
        <f t="shared" si="15"/>
        <v>0</v>
      </c>
      <c r="W142" s="129">
        <f t="shared" si="16"/>
        <v>0</v>
      </c>
      <c r="X142" s="129">
        <f t="shared" si="17"/>
        <v>0</v>
      </c>
      <c r="Y142" s="240">
        <f t="shared" si="6"/>
        <v>5700</v>
      </c>
      <c r="Z142" s="662"/>
      <c r="AA142" s="665"/>
      <c r="AB142" s="665"/>
      <c r="AC142" s="665"/>
      <c r="AD142" s="665"/>
      <c r="AE142" s="668"/>
      <c r="AF142" s="659"/>
      <c r="AG142" s="662"/>
      <c r="AH142" s="665"/>
      <c r="AI142" s="665"/>
      <c r="AJ142" s="665"/>
      <c r="AK142" s="665"/>
      <c r="AL142" s="668"/>
      <c r="AM142" s="659"/>
    </row>
    <row r="143" spans="2:39" ht="27" thickBot="1" x14ac:dyDescent="0.25">
      <c r="B143" s="687"/>
      <c r="C143" s="688"/>
      <c r="D143" s="153" t="s">
        <v>268</v>
      </c>
      <c r="E143" s="171" t="s">
        <v>403</v>
      </c>
      <c r="F143" s="169"/>
      <c r="G143" s="292">
        <v>0.5</v>
      </c>
      <c r="H143" s="282">
        <v>1</v>
      </c>
      <c r="I143" s="148"/>
      <c r="J143" s="149"/>
      <c r="K143" s="149"/>
      <c r="L143" s="150"/>
      <c r="M143" s="151">
        <v>1</v>
      </c>
      <c r="N143" s="148">
        <v>1</v>
      </c>
      <c r="O143" s="148"/>
      <c r="P143" s="149"/>
      <c r="Q143" s="149"/>
      <c r="R143" s="150"/>
      <c r="S143" s="152">
        <f t="shared" si="12"/>
        <v>3900</v>
      </c>
      <c r="T143" s="262">
        <f t="shared" si="13"/>
        <v>3600</v>
      </c>
      <c r="U143" s="262">
        <f t="shared" si="14"/>
        <v>0</v>
      </c>
      <c r="V143" s="262">
        <f t="shared" si="15"/>
        <v>0</v>
      </c>
      <c r="W143" s="262">
        <f t="shared" si="16"/>
        <v>0</v>
      </c>
      <c r="X143" s="263">
        <f t="shared" si="17"/>
        <v>0</v>
      </c>
      <c r="Y143" s="241">
        <f t="shared" si="6"/>
        <v>7500</v>
      </c>
      <c r="Z143" s="663"/>
      <c r="AA143" s="666"/>
      <c r="AB143" s="666"/>
      <c r="AC143" s="666"/>
      <c r="AD143" s="666"/>
      <c r="AE143" s="669"/>
      <c r="AF143" s="660"/>
      <c r="AG143" s="663"/>
      <c r="AH143" s="666"/>
      <c r="AI143" s="666"/>
      <c r="AJ143" s="666"/>
      <c r="AK143" s="666"/>
      <c r="AL143" s="669"/>
      <c r="AM143" s="660"/>
    </row>
    <row r="144" spans="2:39" ht="32.25" customHeight="1" x14ac:dyDescent="0.2">
      <c r="B144" s="687"/>
      <c r="C144" s="688"/>
      <c r="D144" s="114" t="s">
        <v>164</v>
      </c>
      <c r="E144" s="147" t="s">
        <v>280</v>
      </c>
      <c r="F144" s="124"/>
      <c r="G144" s="119">
        <v>0.5</v>
      </c>
      <c r="H144" s="116"/>
      <c r="I144" s="116"/>
      <c r="J144" s="117"/>
      <c r="K144" s="117"/>
      <c r="L144" s="111"/>
      <c r="M144" s="172">
        <f>G45-1</f>
        <v>12</v>
      </c>
      <c r="N144" s="173"/>
      <c r="O144" s="173"/>
      <c r="P144" s="174"/>
      <c r="Q144" s="174"/>
      <c r="R144" s="175"/>
      <c r="S144" s="120">
        <f t="shared" si="12"/>
        <v>46800</v>
      </c>
      <c r="T144" s="264">
        <f t="shared" si="13"/>
        <v>0</v>
      </c>
      <c r="U144" s="264">
        <f t="shared" si="14"/>
        <v>0</v>
      </c>
      <c r="V144" s="264">
        <f t="shared" si="15"/>
        <v>0</v>
      </c>
      <c r="W144" s="264">
        <f t="shared" si="16"/>
        <v>0</v>
      </c>
      <c r="X144" s="265">
        <f t="shared" si="17"/>
        <v>0</v>
      </c>
      <c r="Y144" s="240">
        <f t="shared" si="6"/>
        <v>46800</v>
      </c>
      <c r="Z144" s="661">
        <f t="shared" ref="Z144:AE144" si="20">SUM(S144:S175)</f>
        <v>360750</v>
      </c>
      <c r="AA144" s="664">
        <f t="shared" si="20"/>
        <v>682164</v>
      </c>
      <c r="AB144" s="664">
        <f t="shared" si="20"/>
        <v>76500</v>
      </c>
      <c r="AC144" s="664">
        <f t="shared" si="20"/>
        <v>72072</v>
      </c>
      <c r="AD144" s="664">
        <f t="shared" si="20"/>
        <v>104400</v>
      </c>
      <c r="AE144" s="667">
        <f t="shared" si="20"/>
        <v>70200</v>
      </c>
      <c r="AF144" s="658">
        <f>SUM(Z144:AE175)</f>
        <v>1366086</v>
      </c>
      <c r="AG144" s="661">
        <f t="shared" ref="AG144:AL144" si="21">SUM(Z144:Z175)*$D$100</f>
        <v>541125</v>
      </c>
      <c r="AH144" s="664">
        <f t="shared" si="21"/>
        <v>1023246</v>
      </c>
      <c r="AI144" s="664">
        <f t="shared" si="21"/>
        <v>114750</v>
      </c>
      <c r="AJ144" s="664">
        <f t="shared" si="21"/>
        <v>108108</v>
      </c>
      <c r="AK144" s="664">
        <f t="shared" si="21"/>
        <v>156600</v>
      </c>
      <c r="AL144" s="667">
        <f t="shared" si="21"/>
        <v>105300</v>
      </c>
      <c r="AM144" s="658">
        <f>SUM(AG144:AL175)</f>
        <v>2049129</v>
      </c>
    </row>
    <row r="145" spans="2:39" ht="32.25" customHeight="1" x14ac:dyDescent="0.2">
      <c r="B145" s="687"/>
      <c r="C145" s="688"/>
      <c r="D145" s="114" t="s">
        <v>226</v>
      </c>
      <c r="E145" s="130" t="s">
        <v>404</v>
      </c>
      <c r="F145" s="124"/>
      <c r="G145" s="119">
        <v>0.25</v>
      </c>
      <c r="H145" s="117">
        <v>0.5</v>
      </c>
      <c r="I145" s="116"/>
      <c r="J145" s="117"/>
      <c r="K145" s="117"/>
      <c r="L145" s="118"/>
      <c r="M145" s="172">
        <f>G70</f>
        <v>4</v>
      </c>
      <c r="N145" s="174">
        <f>G70</f>
        <v>4</v>
      </c>
      <c r="O145" s="173"/>
      <c r="P145" s="174"/>
      <c r="Q145" s="174"/>
      <c r="R145" s="175"/>
      <c r="S145" s="120">
        <f t="shared" si="12"/>
        <v>7800</v>
      </c>
      <c r="T145" s="121">
        <f t="shared" si="13"/>
        <v>7200</v>
      </c>
      <c r="U145" s="121">
        <f t="shared" si="14"/>
        <v>0</v>
      </c>
      <c r="V145" s="121">
        <f t="shared" si="15"/>
        <v>0</v>
      </c>
      <c r="W145" s="121">
        <f t="shared" si="16"/>
        <v>0</v>
      </c>
      <c r="X145" s="121">
        <f t="shared" si="17"/>
        <v>0</v>
      </c>
      <c r="Y145" s="240">
        <f t="shared" si="6"/>
        <v>15000</v>
      </c>
      <c r="Z145" s="662"/>
      <c r="AA145" s="665"/>
      <c r="AB145" s="665"/>
      <c r="AC145" s="665"/>
      <c r="AD145" s="665"/>
      <c r="AE145" s="668"/>
      <c r="AF145" s="659"/>
      <c r="AG145" s="662"/>
      <c r="AH145" s="665"/>
      <c r="AI145" s="665"/>
      <c r="AJ145" s="665"/>
      <c r="AK145" s="665"/>
      <c r="AL145" s="668"/>
      <c r="AM145" s="659"/>
    </row>
    <row r="146" spans="2:39" ht="28.5" customHeight="1" x14ac:dyDescent="0.2">
      <c r="B146" s="687"/>
      <c r="C146" s="688"/>
      <c r="D146" s="123" t="s">
        <v>165</v>
      </c>
      <c r="E146" s="130" t="s">
        <v>227</v>
      </c>
      <c r="F146" s="124" t="s">
        <v>231</v>
      </c>
      <c r="G146" s="119"/>
      <c r="H146" s="117">
        <v>0.25</v>
      </c>
      <c r="I146" s="116"/>
      <c r="J146" s="117">
        <v>0.25</v>
      </c>
      <c r="K146" s="117"/>
      <c r="L146" s="118"/>
      <c r="M146" s="172"/>
      <c r="N146" s="174">
        <f>G47*G38</f>
        <v>18</v>
      </c>
      <c r="O146" s="173"/>
      <c r="P146" s="174">
        <f>G47*G38</f>
        <v>18</v>
      </c>
      <c r="Q146" s="174"/>
      <c r="R146" s="175"/>
      <c r="S146" s="120">
        <f t="shared" si="12"/>
        <v>0</v>
      </c>
      <c r="T146" s="129">
        <f t="shared" si="13"/>
        <v>16200</v>
      </c>
      <c r="U146" s="129">
        <f t="shared" si="14"/>
        <v>0</v>
      </c>
      <c r="V146" s="129">
        <f t="shared" si="15"/>
        <v>16200</v>
      </c>
      <c r="W146" s="129">
        <f t="shared" si="16"/>
        <v>0</v>
      </c>
      <c r="X146" s="129">
        <f t="shared" si="17"/>
        <v>0</v>
      </c>
      <c r="Y146" s="240">
        <f t="shared" si="6"/>
        <v>32400</v>
      </c>
      <c r="Z146" s="662"/>
      <c r="AA146" s="665"/>
      <c r="AB146" s="665"/>
      <c r="AC146" s="665"/>
      <c r="AD146" s="665"/>
      <c r="AE146" s="668"/>
      <c r="AF146" s="659"/>
      <c r="AG146" s="662"/>
      <c r="AH146" s="665"/>
      <c r="AI146" s="665"/>
      <c r="AJ146" s="665"/>
      <c r="AK146" s="665"/>
      <c r="AL146" s="668"/>
      <c r="AM146" s="659"/>
    </row>
    <row r="147" spans="2:39" ht="28.5" customHeight="1" x14ac:dyDescent="0.2">
      <c r="B147" s="687"/>
      <c r="C147" s="688"/>
      <c r="D147" s="123" t="s">
        <v>228</v>
      </c>
      <c r="E147" s="130" t="s">
        <v>229</v>
      </c>
      <c r="F147" s="124" t="s">
        <v>231</v>
      </c>
      <c r="G147" s="119"/>
      <c r="H147" s="117">
        <v>0.25</v>
      </c>
      <c r="I147" s="116"/>
      <c r="J147" s="117">
        <v>0.25</v>
      </c>
      <c r="K147" s="117"/>
      <c r="L147" s="118"/>
      <c r="M147" s="119"/>
      <c r="N147" s="174">
        <f>G49*G38</f>
        <v>21</v>
      </c>
      <c r="O147" s="116"/>
      <c r="P147" s="174">
        <f>G49*G38</f>
        <v>21</v>
      </c>
      <c r="Q147" s="117"/>
      <c r="R147" s="111"/>
      <c r="S147" s="120">
        <f t="shared" si="12"/>
        <v>0</v>
      </c>
      <c r="T147" s="129">
        <f t="shared" si="13"/>
        <v>18900</v>
      </c>
      <c r="U147" s="129">
        <f t="shared" si="14"/>
        <v>0</v>
      </c>
      <c r="V147" s="129">
        <f t="shared" si="15"/>
        <v>18900</v>
      </c>
      <c r="W147" s="129">
        <f t="shared" si="16"/>
        <v>0</v>
      </c>
      <c r="X147" s="129">
        <f t="shared" si="17"/>
        <v>0</v>
      </c>
      <c r="Y147" s="240">
        <f t="shared" si="6"/>
        <v>37800</v>
      </c>
      <c r="Z147" s="662"/>
      <c r="AA147" s="665"/>
      <c r="AB147" s="665"/>
      <c r="AC147" s="665"/>
      <c r="AD147" s="665"/>
      <c r="AE147" s="668"/>
      <c r="AF147" s="659"/>
      <c r="AG147" s="662"/>
      <c r="AH147" s="665"/>
      <c r="AI147" s="665"/>
      <c r="AJ147" s="665"/>
      <c r="AK147" s="665"/>
      <c r="AL147" s="668"/>
      <c r="AM147" s="659"/>
    </row>
    <row r="148" spans="2:39" x14ac:dyDescent="0.2">
      <c r="B148" s="687"/>
      <c r="C148" s="688"/>
      <c r="D148" s="123" t="s">
        <v>166</v>
      </c>
      <c r="E148" s="130" t="s">
        <v>230</v>
      </c>
      <c r="F148" s="124"/>
      <c r="G148" s="128"/>
      <c r="H148" s="126">
        <v>0.5</v>
      </c>
      <c r="I148" s="127"/>
      <c r="J148" s="126"/>
      <c r="K148" s="126">
        <v>0.5</v>
      </c>
      <c r="L148" s="118"/>
      <c r="M148" s="176"/>
      <c r="N148" s="177">
        <f>G51</f>
        <v>12</v>
      </c>
      <c r="O148" s="178"/>
      <c r="P148" s="177"/>
      <c r="Q148" s="177">
        <f>G51</f>
        <v>12</v>
      </c>
      <c r="R148" s="179"/>
      <c r="S148" s="120">
        <f t="shared" si="12"/>
        <v>0</v>
      </c>
      <c r="T148" s="129">
        <f t="shared" si="13"/>
        <v>21600</v>
      </c>
      <c r="U148" s="129">
        <f t="shared" si="14"/>
        <v>0</v>
      </c>
      <c r="V148" s="129">
        <f t="shared" si="15"/>
        <v>0</v>
      </c>
      <c r="W148" s="129">
        <f t="shared" si="16"/>
        <v>21600</v>
      </c>
      <c r="X148" s="129">
        <f t="shared" si="17"/>
        <v>0</v>
      </c>
      <c r="Y148" s="242">
        <f t="shared" si="6"/>
        <v>43200</v>
      </c>
      <c r="Z148" s="662"/>
      <c r="AA148" s="665"/>
      <c r="AB148" s="665"/>
      <c r="AC148" s="665"/>
      <c r="AD148" s="665"/>
      <c r="AE148" s="668"/>
      <c r="AF148" s="659"/>
      <c r="AG148" s="662"/>
      <c r="AH148" s="665"/>
      <c r="AI148" s="665"/>
      <c r="AJ148" s="665"/>
      <c r="AK148" s="665"/>
      <c r="AL148" s="668"/>
      <c r="AM148" s="659"/>
    </row>
    <row r="149" spans="2:39" ht="26.4" x14ac:dyDescent="0.2">
      <c r="B149" s="687"/>
      <c r="C149" s="688"/>
      <c r="D149" s="123" t="s">
        <v>232</v>
      </c>
      <c r="E149" s="130" t="s">
        <v>271</v>
      </c>
      <c r="F149" s="124" t="s">
        <v>231</v>
      </c>
      <c r="G149" s="128">
        <v>0.25</v>
      </c>
      <c r="H149" s="127">
        <v>0.25</v>
      </c>
      <c r="I149" s="127"/>
      <c r="J149" s="127"/>
      <c r="K149" s="126">
        <v>0.25</v>
      </c>
      <c r="L149" s="118"/>
      <c r="M149" s="176">
        <f>G53*G38</f>
        <v>9</v>
      </c>
      <c r="N149" s="174">
        <f>G53*G38</f>
        <v>9</v>
      </c>
      <c r="O149" s="127"/>
      <c r="P149" s="127"/>
      <c r="Q149" s="174">
        <f>G53*G38</f>
        <v>9</v>
      </c>
      <c r="R149" s="118"/>
      <c r="S149" s="120">
        <f t="shared" si="12"/>
        <v>17550</v>
      </c>
      <c r="T149" s="129">
        <f t="shared" si="13"/>
        <v>8100</v>
      </c>
      <c r="U149" s="129">
        <f t="shared" si="14"/>
        <v>0</v>
      </c>
      <c r="V149" s="129">
        <f t="shared" si="15"/>
        <v>0</v>
      </c>
      <c r="W149" s="129">
        <f t="shared" si="16"/>
        <v>8100</v>
      </c>
      <c r="X149" s="129">
        <f t="shared" si="17"/>
        <v>0</v>
      </c>
      <c r="Y149" s="242">
        <f>SUM(S149:X149)</f>
        <v>33750</v>
      </c>
      <c r="Z149" s="662"/>
      <c r="AA149" s="665"/>
      <c r="AB149" s="665"/>
      <c r="AC149" s="665"/>
      <c r="AD149" s="665"/>
      <c r="AE149" s="668"/>
      <c r="AF149" s="659"/>
      <c r="AG149" s="662"/>
      <c r="AH149" s="665"/>
      <c r="AI149" s="665"/>
      <c r="AJ149" s="665"/>
      <c r="AK149" s="665"/>
      <c r="AL149" s="668"/>
      <c r="AM149" s="659"/>
    </row>
    <row r="150" spans="2:39" x14ac:dyDescent="0.2">
      <c r="B150" s="687"/>
      <c r="C150" s="688"/>
      <c r="D150" s="123" t="s">
        <v>235</v>
      </c>
      <c r="E150" s="130" t="s">
        <v>272</v>
      </c>
      <c r="F150" s="124"/>
      <c r="G150" s="128">
        <v>0.5</v>
      </c>
      <c r="H150" s="127">
        <v>0.5</v>
      </c>
      <c r="I150" s="127"/>
      <c r="J150" s="126"/>
      <c r="K150" s="126">
        <v>1</v>
      </c>
      <c r="L150" s="118"/>
      <c r="M150" s="176">
        <f>G58</f>
        <v>2</v>
      </c>
      <c r="N150" s="174">
        <f>G58</f>
        <v>2</v>
      </c>
      <c r="O150" s="127"/>
      <c r="P150" s="126"/>
      <c r="Q150" s="174">
        <f>G58</f>
        <v>2</v>
      </c>
      <c r="R150" s="118"/>
      <c r="S150" s="120">
        <f t="shared" si="12"/>
        <v>7800</v>
      </c>
      <c r="T150" s="129">
        <f t="shared" si="13"/>
        <v>3600</v>
      </c>
      <c r="U150" s="129">
        <f t="shared" si="14"/>
        <v>0</v>
      </c>
      <c r="V150" s="129">
        <f t="shared" si="15"/>
        <v>0</v>
      </c>
      <c r="W150" s="129">
        <f t="shared" si="16"/>
        <v>7200</v>
      </c>
      <c r="X150" s="129">
        <f t="shared" si="17"/>
        <v>0</v>
      </c>
      <c r="Y150" s="242">
        <f>SUM(S150:X150)</f>
        <v>18600</v>
      </c>
      <c r="Z150" s="662"/>
      <c r="AA150" s="665"/>
      <c r="AB150" s="665"/>
      <c r="AC150" s="665"/>
      <c r="AD150" s="665"/>
      <c r="AE150" s="668"/>
      <c r="AF150" s="659"/>
      <c r="AG150" s="662"/>
      <c r="AH150" s="665"/>
      <c r="AI150" s="665"/>
      <c r="AJ150" s="665"/>
      <c r="AK150" s="665"/>
      <c r="AL150" s="668"/>
      <c r="AM150" s="659"/>
    </row>
    <row r="151" spans="2:39" x14ac:dyDescent="0.2">
      <c r="B151" s="687"/>
      <c r="C151" s="688"/>
      <c r="D151" s="123" t="s">
        <v>236</v>
      </c>
      <c r="E151" s="130" t="s">
        <v>233</v>
      </c>
      <c r="F151" s="124"/>
      <c r="G151" s="128"/>
      <c r="H151" s="127">
        <v>0.5</v>
      </c>
      <c r="I151" s="127"/>
      <c r="J151" s="126"/>
      <c r="K151" s="126">
        <v>0.5</v>
      </c>
      <c r="L151" s="118"/>
      <c r="M151" s="119"/>
      <c r="N151" s="174">
        <f>G55</f>
        <v>8</v>
      </c>
      <c r="O151" s="127"/>
      <c r="P151" s="126"/>
      <c r="Q151" s="174">
        <f>G55</f>
        <v>8</v>
      </c>
      <c r="R151" s="118"/>
      <c r="S151" s="120">
        <f t="shared" si="12"/>
        <v>0</v>
      </c>
      <c r="T151" s="129">
        <f t="shared" si="13"/>
        <v>14400</v>
      </c>
      <c r="U151" s="129">
        <f t="shared" si="14"/>
        <v>0</v>
      </c>
      <c r="V151" s="129">
        <f t="shared" si="15"/>
        <v>0</v>
      </c>
      <c r="W151" s="129">
        <f t="shared" si="16"/>
        <v>14400</v>
      </c>
      <c r="X151" s="129">
        <f t="shared" si="17"/>
        <v>0</v>
      </c>
      <c r="Y151" s="242">
        <f>SUM(S151:X151)</f>
        <v>28800</v>
      </c>
      <c r="Z151" s="662"/>
      <c r="AA151" s="665"/>
      <c r="AB151" s="665"/>
      <c r="AC151" s="665"/>
      <c r="AD151" s="665"/>
      <c r="AE151" s="668"/>
      <c r="AF151" s="659"/>
      <c r="AG151" s="662"/>
      <c r="AH151" s="665"/>
      <c r="AI151" s="665"/>
      <c r="AJ151" s="665"/>
      <c r="AK151" s="665"/>
      <c r="AL151" s="668"/>
      <c r="AM151" s="659"/>
    </row>
    <row r="152" spans="2:39" x14ac:dyDescent="0.2">
      <c r="B152" s="687"/>
      <c r="C152" s="688"/>
      <c r="D152" s="123" t="s">
        <v>237</v>
      </c>
      <c r="E152" s="130" t="s">
        <v>234</v>
      </c>
      <c r="F152" s="124"/>
      <c r="G152" s="128">
        <v>0.25</v>
      </c>
      <c r="H152" s="127"/>
      <c r="I152" s="127"/>
      <c r="J152" s="126"/>
      <c r="K152" s="126"/>
      <c r="L152" s="118"/>
      <c r="M152" s="176">
        <f>G61</f>
        <v>12</v>
      </c>
      <c r="N152" s="116"/>
      <c r="O152" s="127"/>
      <c r="P152" s="126"/>
      <c r="Q152" s="126"/>
      <c r="R152" s="118"/>
      <c r="S152" s="120">
        <f t="shared" si="12"/>
        <v>23400</v>
      </c>
      <c r="T152" s="129">
        <f t="shared" si="13"/>
        <v>0</v>
      </c>
      <c r="U152" s="129">
        <f t="shared" si="14"/>
        <v>0</v>
      </c>
      <c r="V152" s="129">
        <f t="shared" si="15"/>
        <v>0</v>
      </c>
      <c r="W152" s="129">
        <f t="shared" si="16"/>
        <v>0</v>
      </c>
      <c r="X152" s="129">
        <f t="shared" si="17"/>
        <v>0</v>
      </c>
      <c r="Y152" s="242">
        <f>SUM(S152:X152)</f>
        <v>23400</v>
      </c>
      <c r="Z152" s="662"/>
      <c r="AA152" s="665"/>
      <c r="AB152" s="665"/>
      <c r="AC152" s="665"/>
      <c r="AD152" s="665"/>
      <c r="AE152" s="668"/>
      <c r="AF152" s="659"/>
      <c r="AG152" s="662"/>
      <c r="AH152" s="665"/>
      <c r="AI152" s="665"/>
      <c r="AJ152" s="665"/>
      <c r="AK152" s="665"/>
      <c r="AL152" s="668"/>
      <c r="AM152" s="659"/>
    </row>
    <row r="153" spans="2:39" x14ac:dyDescent="0.2">
      <c r="B153" s="687"/>
      <c r="C153" s="688"/>
      <c r="D153" s="123" t="s">
        <v>167</v>
      </c>
      <c r="E153" s="130" t="s">
        <v>168</v>
      </c>
      <c r="F153" s="124"/>
      <c r="G153" s="128">
        <v>0.25</v>
      </c>
      <c r="H153" s="127">
        <v>1</v>
      </c>
      <c r="I153" s="127"/>
      <c r="J153" s="126"/>
      <c r="K153" s="126"/>
      <c r="L153" s="118"/>
      <c r="M153" s="176">
        <f>G45</f>
        <v>13</v>
      </c>
      <c r="N153" s="178">
        <f>G45</f>
        <v>13</v>
      </c>
      <c r="O153" s="178"/>
      <c r="P153" s="178"/>
      <c r="Q153" s="178"/>
      <c r="R153" s="179"/>
      <c r="S153" s="120">
        <f t="shared" si="12"/>
        <v>25350</v>
      </c>
      <c r="T153" s="129">
        <f t="shared" si="13"/>
        <v>46800</v>
      </c>
      <c r="U153" s="129">
        <f t="shared" si="14"/>
        <v>0</v>
      </c>
      <c r="V153" s="129">
        <f t="shared" si="15"/>
        <v>0</v>
      </c>
      <c r="W153" s="129">
        <f t="shared" si="16"/>
        <v>0</v>
      </c>
      <c r="X153" s="129">
        <f t="shared" si="17"/>
        <v>0</v>
      </c>
      <c r="Y153" s="242">
        <f t="shared" si="6"/>
        <v>72150</v>
      </c>
      <c r="Z153" s="662"/>
      <c r="AA153" s="665"/>
      <c r="AB153" s="665"/>
      <c r="AC153" s="665"/>
      <c r="AD153" s="665"/>
      <c r="AE153" s="668"/>
      <c r="AF153" s="659"/>
      <c r="AG153" s="662"/>
      <c r="AH153" s="665"/>
      <c r="AI153" s="665"/>
      <c r="AJ153" s="665"/>
      <c r="AK153" s="665"/>
      <c r="AL153" s="668"/>
      <c r="AM153" s="659"/>
    </row>
    <row r="154" spans="2:39" ht="59.25" customHeight="1" x14ac:dyDescent="0.2">
      <c r="B154" s="687"/>
      <c r="C154" s="688"/>
      <c r="D154" s="123" t="s">
        <v>169</v>
      </c>
      <c r="E154" s="130" t="s">
        <v>371</v>
      </c>
      <c r="F154" s="131" t="s">
        <v>238</v>
      </c>
      <c r="G154" s="128"/>
      <c r="H154" s="127">
        <v>3</v>
      </c>
      <c r="I154" s="127"/>
      <c r="J154" s="127">
        <v>0.25</v>
      </c>
      <c r="K154" s="126"/>
      <c r="L154" s="118"/>
      <c r="M154" s="180"/>
      <c r="N154" s="222">
        <f>G45*IF((G37="入院"),1.2,1)*G38*G39</f>
        <v>28.08</v>
      </c>
      <c r="O154" s="181"/>
      <c r="P154" s="222">
        <f>G45*IF((G37="入院"),1.2,1)*G38*G39</f>
        <v>28.08</v>
      </c>
      <c r="Q154" s="182"/>
      <c r="R154" s="183"/>
      <c r="S154" s="120">
        <f t="shared" si="12"/>
        <v>0</v>
      </c>
      <c r="T154" s="129">
        <f t="shared" si="13"/>
        <v>303264</v>
      </c>
      <c r="U154" s="129">
        <f t="shared" si="14"/>
        <v>0</v>
      </c>
      <c r="V154" s="129">
        <f t="shared" si="15"/>
        <v>25272</v>
      </c>
      <c r="W154" s="129">
        <f t="shared" si="16"/>
        <v>0</v>
      </c>
      <c r="X154" s="129">
        <f t="shared" si="17"/>
        <v>0</v>
      </c>
      <c r="Y154" s="242">
        <f t="shared" si="6"/>
        <v>328536</v>
      </c>
      <c r="Z154" s="662"/>
      <c r="AA154" s="665"/>
      <c r="AB154" s="665"/>
      <c r="AC154" s="665"/>
      <c r="AD154" s="665"/>
      <c r="AE154" s="668"/>
      <c r="AF154" s="659"/>
      <c r="AG154" s="662"/>
      <c r="AH154" s="665"/>
      <c r="AI154" s="665"/>
      <c r="AJ154" s="665"/>
      <c r="AK154" s="665"/>
      <c r="AL154" s="668"/>
      <c r="AM154" s="659"/>
    </row>
    <row r="155" spans="2:39" x14ac:dyDescent="0.2">
      <c r="B155" s="687"/>
      <c r="C155" s="688"/>
      <c r="D155" s="123" t="s">
        <v>170</v>
      </c>
      <c r="E155" s="130" t="s">
        <v>273</v>
      </c>
      <c r="F155" s="124" t="s">
        <v>239</v>
      </c>
      <c r="G155" s="128">
        <v>0.25</v>
      </c>
      <c r="H155" s="127">
        <v>1</v>
      </c>
      <c r="I155" s="127"/>
      <c r="J155" s="126"/>
      <c r="K155" s="126"/>
      <c r="L155" s="118"/>
      <c r="M155" s="119">
        <f>IF(G45&gt;3,ROUNDDOWN(3+(G45-3)/3,0),G45)</f>
        <v>6</v>
      </c>
      <c r="N155" s="116">
        <f>IF(G45&gt;3,ROUNDDOWN(3+(G45-3)/2,0),G45)</f>
        <v>8</v>
      </c>
      <c r="O155" s="127"/>
      <c r="P155" s="126"/>
      <c r="Q155" s="126"/>
      <c r="R155" s="118"/>
      <c r="S155" s="120">
        <f t="shared" si="12"/>
        <v>11700</v>
      </c>
      <c r="T155" s="129">
        <f t="shared" si="13"/>
        <v>28800</v>
      </c>
      <c r="U155" s="129">
        <f t="shared" si="14"/>
        <v>0</v>
      </c>
      <c r="V155" s="129">
        <f t="shared" si="15"/>
        <v>0</v>
      </c>
      <c r="W155" s="129">
        <f t="shared" si="16"/>
        <v>0</v>
      </c>
      <c r="X155" s="129">
        <f t="shared" si="17"/>
        <v>0</v>
      </c>
      <c r="Y155" s="242">
        <f t="shared" si="6"/>
        <v>40500</v>
      </c>
      <c r="Z155" s="662"/>
      <c r="AA155" s="665"/>
      <c r="AB155" s="665"/>
      <c r="AC155" s="665"/>
      <c r="AD155" s="665"/>
      <c r="AE155" s="668"/>
      <c r="AF155" s="659"/>
      <c r="AG155" s="662"/>
      <c r="AH155" s="665"/>
      <c r="AI155" s="665"/>
      <c r="AJ155" s="665"/>
      <c r="AK155" s="665"/>
      <c r="AL155" s="668"/>
      <c r="AM155" s="659"/>
    </row>
    <row r="156" spans="2:39" x14ac:dyDescent="0.2">
      <c r="B156" s="687"/>
      <c r="C156" s="688"/>
      <c r="D156" s="123" t="s">
        <v>171</v>
      </c>
      <c r="E156" s="130" t="s">
        <v>173</v>
      </c>
      <c r="F156" s="124"/>
      <c r="G156" s="128"/>
      <c r="H156" s="127">
        <v>0.75</v>
      </c>
      <c r="I156" s="127">
        <v>0.25</v>
      </c>
      <c r="J156" s="126">
        <v>0.25</v>
      </c>
      <c r="K156" s="126">
        <v>0.25</v>
      </c>
      <c r="L156" s="118"/>
      <c r="M156" s="172"/>
      <c r="N156" s="178">
        <f>G45</f>
        <v>13</v>
      </c>
      <c r="O156" s="178">
        <f>G45</f>
        <v>13</v>
      </c>
      <c r="P156" s="178">
        <f>G45</f>
        <v>13</v>
      </c>
      <c r="Q156" s="178">
        <f>G45</f>
        <v>13</v>
      </c>
      <c r="R156" s="179"/>
      <c r="S156" s="120">
        <f t="shared" si="12"/>
        <v>0</v>
      </c>
      <c r="T156" s="129">
        <f t="shared" si="13"/>
        <v>35100</v>
      </c>
      <c r="U156" s="129">
        <f t="shared" si="14"/>
        <v>11700</v>
      </c>
      <c r="V156" s="129">
        <f t="shared" si="15"/>
        <v>11700</v>
      </c>
      <c r="W156" s="129">
        <f t="shared" si="16"/>
        <v>11700</v>
      </c>
      <c r="X156" s="129">
        <f t="shared" si="17"/>
        <v>0</v>
      </c>
      <c r="Y156" s="242">
        <f t="shared" si="6"/>
        <v>70200</v>
      </c>
      <c r="Z156" s="662"/>
      <c r="AA156" s="665"/>
      <c r="AB156" s="665"/>
      <c r="AC156" s="665"/>
      <c r="AD156" s="665"/>
      <c r="AE156" s="668"/>
      <c r="AF156" s="659"/>
      <c r="AG156" s="662"/>
      <c r="AH156" s="665"/>
      <c r="AI156" s="665"/>
      <c r="AJ156" s="665"/>
      <c r="AK156" s="665"/>
      <c r="AL156" s="668"/>
      <c r="AM156" s="659"/>
    </row>
    <row r="157" spans="2:39" x14ac:dyDescent="0.2">
      <c r="B157" s="687"/>
      <c r="C157" s="688"/>
      <c r="D157" s="123" t="s">
        <v>172</v>
      </c>
      <c r="E157" s="130" t="s">
        <v>175</v>
      </c>
      <c r="F157" s="122"/>
      <c r="G157" s="128">
        <v>0.25</v>
      </c>
      <c r="H157" s="127">
        <v>0.25</v>
      </c>
      <c r="I157" s="127"/>
      <c r="J157" s="127"/>
      <c r="K157" s="126"/>
      <c r="L157" s="118"/>
      <c r="M157" s="176">
        <f>G73</f>
        <v>5</v>
      </c>
      <c r="N157" s="178">
        <f>G73</f>
        <v>5</v>
      </c>
      <c r="O157" s="178"/>
      <c r="P157" s="178"/>
      <c r="Q157" s="178"/>
      <c r="R157" s="179"/>
      <c r="S157" s="120">
        <f t="shared" si="12"/>
        <v>9750</v>
      </c>
      <c r="T157" s="129">
        <f t="shared" si="13"/>
        <v>4500</v>
      </c>
      <c r="U157" s="129">
        <f t="shared" si="14"/>
        <v>0</v>
      </c>
      <c r="V157" s="129">
        <f t="shared" si="15"/>
        <v>0</v>
      </c>
      <c r="W157" s="129">
        <f t="shared" si="16"/>
        <v>0</v>
      </c>
      <c r="X157" s="129">
        <f t="shared" si="17"/>
        <v>0</v>
      </c>
      <c r="Y157" s="242">
        <f t="shared" si="6"/>
        <v>14250</v>
      </c>
      <c r="Z157" s="662"/>
      <c r="AA157" s="665"/>
      <c r="AB157" s="665"/>
      <c r="AC157" s="665"/>
      <c r="AD157" s="665"/>
      <c r="AE157" s="668"/>
      <c r="AF157" s="659"/>
      <c r="AG157" s="662"/>
      <c r="AH157" s="665"/>
      <c r="AI157" s="665"/>
      <c r="AJ157" s="665"/>
      <c r="AK157" s="665"/>
      <c r="AL157" s="668"/>
      <c r="AM157" s="659"/>
    </row>
    <row r="158" spans="2:39" x14ac:dyDescent="0.2">
      <c r="B158" s="687"/>
      <c r="C158" s="688"/>
      <c r="D158" s="123" t="s">
        <v>174</v>
      </c>
      <c r="E158" s="130" t="s">
        <v>240</v>
      </c>
      <c r="F158" s="115"/>
      <c r="G158" s="128">
        <v>0.25</v>
      </c>
      <c r="H158" s="127">
        <v>0.25</v>
      </c>
      <c r="I158" s="127"/>
      <c r="J158" s="126"/>
      <c r="K158" s="126"/>
      <c r="L158" s="118"/>
      <c r="M158" s="176">
        <f>G64</f>
        <v>7</v>
      </c>
      <c r="N158" s="178">
        <f>G64</f>
        <v>7</v>
      </c>
      <c r="O158" s="178"/>
      <c r="P158" s="178"/>
      <c r="Q158" s="177"/>
      <c r="R158" s="179"/>
      <c r="S158" s="120">
        <f t="shared" si="12"/>
        <v>13650</v>
      </c>
      <c r="T158" s="129">
        <f t="shared" si="13"/>
        <v>6300</v>
      </c>
      <c r="U158" s="129">
        <f t="shared" si="14"/>
        <v>0</v>
      </c>
      <c r="V158" s="129">
        <f t="shared" si="15"/>
        <v>0</v>
      </c>
      <c r="W158" s="129">
        <f t="shared" si="16"/>
        <v>0</v>
      </c>
      <c r="X158" s="129">
        <f t="shared" si="17"/>
        <v>0</v>
      </c>
      <c r="Y158" s="242">
        <f t="shared" si="6"/>
        <v>19950</v>
      </c>
      <c r="Z158" s="662"/>
      <c r="AA158" s="665"/>
      <c r="AB158" s="665"/>
      <c r="AC158" s="665"/>
      <c r="AD158" s="665"/>
      <c r="AE158" s="668"/>
      <c r="AF158" s="659"/>
      <c r="AG158" s="662"/>
      <c r="AH158" s="665"/>
      <c r="AI158" s="665"/>
      <c r="AJ158" s="665"/>
      <c r="AK158" s="665"/>
      <c r="AL158" s="668"/>
      <c r="AM158" s="659"/>
    </row>
    <row r="159" spans="2:39" x14ac:dyDescent="0.2">
      <c r="B159" s="687"/>
      <c r="C159" s="688"/>
      <c r="D159" s="123" t="s">
        <v>176</v>
      </c>
      <c r="E159" s="130" t="s">
        <v>241</v>
      </c>
      <c r="F159" s="115"/>
      <c r="G159" s="128">
        <v>0.25</v>
      </c>
      <c r="H159" s="127">
        <v>0.25</v>
      </c>
      <c r="I159" s="127"/>
      <c r="J159" s="126"/>
      <c r="K159" s="126"/>
      <c r="L159" s="118"/>
      <c r="M159" s="176">
        <f>G67</f>
        <v>12</v>
      </c>
      <c r="N159" s="178">
        <f>G67</f>
        <v>12</v>
      </c>
      <c r="O159" s="127"/>
      <c r="P159" s="126"/>
      <c r="Q159" s="126"/>
      <c r="R159" s="118"/>
      <c r="S159" s="120">
        <f t="shared" si="12"/>
        <v>23400</v>
      </c>
      <c r="T159" s="129">
        <f t="shared" si="13"/>
        <v>10800</v>
      </c>
      <c r="U159" s="129">
        <f t="shared" si="14"/>
        <v>0</v>
      </c>
      <c r="V159" s="129">
        <f t="shared" si="15"/>
        <v>0</v>
      </c>
      <c r="W159" s="129">
        <f t="shared" si="16"/>
        <v>0</v>
      </c>
      <c r="X159" s="129">
        <f t="shared" si="17"/>
        <v>0</v>
      </c>
      <c r="Y159" s="242">
        <f t="shared" si="6"/>
        <v>34200</v>
      </c>
      <c r="Z159" s="662"/>
      <c r="AA159" s="665"/>
      <c r="AB159" s="665"/>
      <c r="AC159" s="665"/>
      <c r="AD159" s="665"/>
      <c r="AE159" s="668"/>
      <c r="AF159" s="659"/>
      <c r="AG159" s="662"/>
      <c r="AH159" s="665"/>
      <c r="AI159" s="665"/>
      <c r="AJ159" s="665"/>
      <c r="AK159" s="665"/>
      <c r="AL159" s="668"/>
      <c r="AM159" s="659"/>
    </row>
    <row r="160" spans="2:39" ht="87.75" customHeight="1" x14ac:dyDescent="0.2">
      <c r="B160" s="687"/>
      <c r="C160" s="688"/>
      <c r="D160" s="123" t="s">
        <v>177</v>
      </c>
      <c r="E160" s="130" t="s">
        <v>375</v>
      </c>
      <c r="F160" s="124" t="s">
        <v>405</v>
      </c>
      <c r="G160" s="128">
        <v>5</v>
      </c>
      <c r="H160" s="127">
        <v>5</v>
      </c>
      <c r="I160" s="127"/>
      <c r="J160" s="126">
        <v>5</v>
      </c>
      <c r="K160" s="126"/>
      <c r="L160" s="118"/>
      <c r="M160" s="128">
        <f>IF(G42="無",0,2)</f>
        <v>0</v>
      </c>
      <c r="N160" s="127">
        <f>IF(G42="無",0,2)</f>
        <v>0</v>
      </c>
      <c r="O160" s="127"/>
      <c r="P160" s="127">
        <f>IF(G42="無",0,2)</f>
        <v>0</v>
      </c>
      <c r="Q160" s="126"/>
      <c r="R160" s="118"/>
      <c r="S160" s="120">
        <f t="shared" si="12"/>
        <v>0</v>
      </c>
      <c r="T160" s="129">
        <f t="shared" si="13"/>
        <v>0</v>
      </c>
      <c r="U160" s="129">
        <f t="shared" si="14"/>
        <v>0</v>
      </c>
      <c r="V160" s="129">
        <f t="shared" si="15"/>
        <v>0</v>
      </c>
      <c r="W160" s="129">
        <f t="shared" si="16"/>
        <v>0</v>
      </c>
      <c r="X160" s="129">
        <f t="shared" si="17"/>
        <v>0</v>
      </c>
      <c r="Y160" s="242">
        <f t="shared" si="6"/>
        <v>0</v>
      </c>
      <c r="Z160" s="662"/>
      <c r="AA160" s="665"/>
      <c r="AB160" s="665"/>
      <c r="AC160" s="665"/>
      <c r="AD160" s="665"/>
      <c r="AE160" s="668"/>
      <c r="AF160" s="659"/>
      <c r="AG160" s="662"/>
      <c r="AH160" s="665"/>
      <c r="AI160" s="665"/>
      <c r="AJ160" s="665"/>
      <c r="AK160" s="665"/>
      <c r="AL160" s="668"/>
      <c r="AM160" s="659"/>
    </row>
    <row r="161" spans="2:39" ht="37.5" customHeight="1" x14ac:dyDescent="0.2">
      <c r="B161" s="687"/>
      <c r="C161" s="688"/>
      <c r="D161" s="123" t="s">
        <v>178</v>
      </c>
      <c r="E161" s="130" t="s">
        <v>242</v>
      </c>
      <c r="F161" s="131" t="s">
        <v>281</v>
      </c>
      <c r="G161" s="128">
        <v>0.5</v>
      </c>
      <c r="H161" s="127">
        <v>1</v>
      </c>
      <c r="I161" s="127"/>
      <c r="J161" s="126"/>
      <c r="K161" s="126"/>
      <c r="L161" s="118"/>
      <c r="M161" s="128">
        <f>G41</f>
        <v>6</v>
      </c>
      <c r="N161" s="125">
        <f>G41</f>
        <v>6</v>
      </c>
      <c r="O161" s="127"/>
      <c r="P161" s="126"/>
      <c r="Q161" s="126"/>
      <c r="R161" s="118"/>
      <c r="S161" s="120">
        <f t="shared" si="12"/>
        <v>23400</v>
      </c>
      <c r="T161" s="129">
        <f t="shared" si="13"/>
        <v>21600</v>
      </c>
      <c r="U161" s="129">
        <f t="shared" si="14"/>
        <v>0</v>
      </c>
      <c r="V161" s="129">
        <f t="shared" si="15"/>
        <v>0</v>
      </c>
      <c r="W161" s="129">
        <f t="shared" si="16"/>
        <v>0</v>
      </c>
      <c r="X161" s="129">
        <f t="shared" si="17"/>
        <v>0</v>
      </c>
      <c r="Y161" s="242">
        <f t="shared" si="6"/>
        <v>45000</v>
      </c>
      <c r="Z161" s="662"/>
      <c r="AA161" s="665"/>
      <c r="AB161" s="665"/>
      <c r="AC161" s="665"/>
      <c r="AD161" s="665"/>
      <c r="AE161" s="668"/>
      <c r="AF161" s="659"/>
      <c r="AG161" s="662"/>
      <c r="AH161" s="665"/>
      <c r="AI161" s="665"/>
      <c r="AJ161" s="665"/>
      <c r="AK161" s="665"/>
      <c r="AL161" s="668"/>
      <c r="AM161" s="659"/>
    </row>
    <row r="162" spans="2:39" ht="30.75" customHeight="1" x14ac:dyDescent="0.2">
      <c r="B162" s="687"/>
      <c r="C162" s="688"/>
      <c r="D162" s="670" t="s">
        <v>179</v>
      </c>
      <c r="E162" s="673" t="s">
        <v>243</v>
      </c>
      <c r="F162" s="676" t="s">
        <v>244</v>
      </c>
      <c r="G162" s="293">
        <f>H81</f>
        <v>1.25</v>
      </c>
      <c r="H162" s="184">
        <f>H82</f>
        <v>2.5</v>
      </c>
      <c r="I162" s="184"/>
      <c r="J162" s="185"/>
      <c r="K162" s="184">
        <f>H83</f>
        <v>0</v>
      </c>
      <c r="L162" s="186"/>
      <c r="M162" s="128">
        <v>1</v>
      </c>
      <c r="N162" s="127">
        <v>1</v>
      </c>
      <c r="O162" s="127"/>
      <c r="P162" s="126"/>
      <c r="Q162" s="127">
        <v>1</v>
      </c>
      <c r="R162" s="118"/>
      <c r="S162" s="120">
        <f t="shared" si="12"/>
        <v>9750</v>
      </c>
      <c r="T162" s="129">
        <f t="shared" si="13"/>
        <v>9000</v>
      </c>
      <c r="U162" s="129">
        <f t="shared" si="14"/>
        <v>0</v>
      </c>
      <c r="V162" s="129">
        <f t="shared" si="15"/>
        <v>0</v>
      </c>
      <c r="W162" s="129">
        <f t="shared" si="16"/>
        <v>0</v>
      </c>
      <c r="X162" s="129">
        <f t="shared" si="17"/>
        <v>0</v>
      </c>
      <c r="Y162" s="242">
        <f t="shared" si="6"/>
        <v>18750</v>
      </c>
      <c r="Z162" s="662"/>
      <c r="AA162" s="665"/>
      <c r="AB162" s="665"/>
      <c r="AC162" s="665"/>
      <c r="AD162" s="665"/>
      <c r="AE162" s="668"/>
      <c r="AF162" s="659"/>
      <c r="AG162" s="662"/>
      <c r="AH162" s="665"/>
      <c r="AI162" s="665"/>
      <c r="AJ162" s="665"/>
      <c r="AK162" s="665"/>
      <c r="AL162" s="668"/>
      <c r="AM162" s="659"/>
    </row>
    <row r="163" spans="2:39" ht="30.75" customHeight="1" x14ac:dyDescent="0.2">
      <c r="B163" s="687"/>
      <c r="C163" s="688"/>
      <c r="D163" s="671"/>
      <c r="E163" s="674"/>
      <c r="F163" s="677"/>
      <c r="G163" s="293">
        <f>H86</f>
        <v>0</v>
      </c>
      <c r="H163" s="184">
        <f>H87</f>
        <v>2</v>
      </c>
      <c r="I163" s="184"/>
      <c r="J163" s="185"/>
      <c r="K163" s="184">
        <f>H88</f>
        <v>1</v>
      </c>
      <c r="L163" s="186"/>
      <c r="M163" s="128">
        <v>1</v>
      </c>
      <c r="N163" s="127">
        <v>1</v>
      </c>
      <c r="O163" s="127"/>
      <c r="P163" s="126"/>
      <c r="Q163" s="127">
        <v>1</v>
      </c>
      <c r="R163" s="118"/>
      <c r="S163" s="120">
        <f t="shared" si="12"/>
        <v>0</v>
      </c>
      <c r="T163" s="129">
        <f t="shared" si="13"/>
        <v>7200</v>
      </c>
      <c r="U163" s="129">
        <f t="shared" si="14"/>
        <v>0</v>
      </c>
      <c r="V163" s="129">
        <f t="shared" si="15"/>
        <v>0</v>
      </c>
      <c r="W163" s="129">
        <f t="shared" si="16"/>
        <v>3600</v>
      </c>
      <c r="X163" s="129">
        <f t="shared" si="17"/>
        <v>0</v>
      </c>
      <c r="Y163" s="242">
        <f t="shared" si="6"/>
        <v>10800</v>
      </c>
      <c r="Z163" s="662"/>
      <c r="AA163" s="665"/>
      <c r="AB163" s="665"/>
      <c r="AC163" s="665"/>
      <c r="AD163" s="665"/>
      <c r="AE163" s="668"/>
      <c r="AF163" s="659"/>
      <c r="AG163" s="662"/>
      <c r="AH163" s="665"/>
      <c r="AI163" s="665"/>
      <c r="AJ163" s="665"/>
      <c r="AK163" s="665"/>
      <c r="AL163" s="668"/>
      <c r="AM163" s="659"/>
    </row>
    <row r="164" spans="2:39" ht="30.75" customHeight="1" x14ac:dyDescent="0.2">
      <c r="B164" s="687"/>
      <c r="C164" s="688"/>
      <c r="D164" s="672"/>
      <c r="E164" s="675"/>
      <c r="F164" s="678"/>
      <c r="G164" s="293">
        <f>H91</f>
        <v>0</v>
      </c>
      <c r="H164" s="184">
        <f>H92</f>
        <v>0</v>
      </c>
      <c r="I164" s="184"/>
      <c r="J164" s="185"/>
      <c r="K164" s="184">
        <f>H93</f>
        <v>0</v>
      </c>
      <c r="L164" s="186"/>
      <c r="M164" s="128">
        <v>1</v>
      </c>
      <c r="N164" s="127">
        <v>1</v>
      </c>
      <c r="O164" s="127"/>
      <c r="P164" s="126"/>
      <c r="Q164" s="127">
        <v>1</v>
      </c>
      <c r="R164" s="118"/>
      <c r="S164" s="120">
        <f t="shared" si="12"/>
        <v>0</v>
      </c>
      <c r="T164" s="129">
        <f t="shared" si="13"/>
        <v>0</v>
      </c>
      <c r="U164" s="129">
        <f t="shared" si="14"/>
        <v>0</v>
      </c>
      <c r="V164" s="129">
        <f t="shared" si="15"/>
        <v>0</v>
      </c>
      <c r="W164" s="129">
        <f t="shared" si="16"/>
        <v>0</v>
      </c>
      <c r="X164" s="129">
        <f t="shared" si="17"/>
        <v>0</v>
      </c>
      <c r="Y164" s="242">
        <f t="shared" si="6"/>
        <v>0</v>
      </c>
      <c r="Z164" s="662"/>
      <c r="AA164" s="665"/>
      <c r="AB164" s="665"/>
      <c r="AC164" s="665"/>
      <c r="AD164" s="665"/>
      <c r="AE164" s="668"/>
      <c r="AF164" s="659"/>
      <c r="AG164" s="662"/>
      <c r="AH164" s="665"/>
      <c r="AI164" s="665"/>
      <c r="AJ164" s="665"/>
      <c r="AK164" s="665"/>
      <c r="AL164" s="668"/>
      <c r="AM164" s="659"/>
    </row>
    <row r="165" spans="2:39" ht="83.25" customHeight="1" x14ac:dyDescent="0.2">
      <c r="B165" s="687"/>
      <c r="C165" s="688"/>
      <c r="D165" s="123" t="s">
        <v>180</v>
      </c>
      <c r="E165" s="130" t="s">
        <v>274</v>
      </c>
      <c r="F165" s="124" t="s">
        <v>411</v>
      </c>
      <c r="G165" s="128"/>
      <c r="H165" s="127"/>
      <c r="I165" s="127">
        <f>IF(F86="有",1,0.5)</f>
        <v>0.5</v>
      </c>
      <c r="J165" s="126"/>
      <c r="K165" s="126"/>
      <c r="L165" s="118"/>
      <c r="M165" s="176"/>
      <c r="N165" s="178"/>
      <c r="O165" s="178">
        <f>2*G43*G40</f>
        <v>27</v>
      </c>
      <c r="P165" s="177"/>
      <c r="Q165" s="177"/>
      <c r="R165" s="179"/>
      <c r="S165" s="120">
        <f t="shared" si="12"/>
        <v>0</v>
      </c>
      <c r="T165" s="129">
        <f t="shared" si="13"/>
        <v>0</v>
      </c>
      <c r="U165" s="129">
        <f t="shared" si="14"/>
        <v>48600</v>
      </c>
      <c r="V165" s="129">
        <f t="shared" si="15"/>
        <v>0</v>
      </c>
      <c r="W165" s="129">
        <f t="shared" si="16"/>
        <v>0</v>
      </c>
      <c r="X165" s="129">
        <f t="shared" si="17"/>
        <v>0</v>
      </c>
      <c r="Y165" s="242">
        <f t="shared" si="6"/>
        <v>48600</v>
      </c>
      <c r="Z165" s="662"/>
      <c r="AA165" s="665"/>
      <c r="AB165" s="665"/>
      <c r="AC165" s="665"/>
      <c r="AD165" s="665"/>
      <c r="AE165" s="668"/>
      <c r="AF165" s="659"/>
      <c r="AG165" s="662"/>
      <c r="AH165" s="665"/>
      <c r="AI165" s="665"/>
      <c r="AJ165" s="665"/>
      <c r="AK165" s="665"/>
      <c r="AL165" s="668"/>
      <c r="AM165" s="659"/>
    </row>
    <row r="166" spans="2:39" ht="24" customHeight="1" x14ac:dyDescent="0.2">
      <c r="B166" s="687"/>
      <c r="C166" s="688"/>
      <c r="D166" s="123" t="s">
        <v>245</v>
      </c>
      <c r="E166" s="130" t="s">
        <v>246</v>
      </c>
      <c r="F166" s="124"/>
      <c r="G166" s="128"/>
      <c r="H166" s="127"/>
      <c r="I166" s="127">
        <v>0.5</v>
      </c>
      <c r="J166" s="126"/>
      <c r="K166" s="126"/>
      <c r="L166" s="118"/>
      <c r="M166" s="176"/>
      <c r="N166" s="178"/>
      <c r="O166" s="178">
        <f>G43</f>
        <v>9</v>
      </c>
      <c r="P166" s="177"/>
      <c r="Q166" s="177"/>
      <c r="R166" s="179"/>
      <c r="S166" s="120">
        <f t="shared" si="12"/>
        <v>0</v>
      </c>
      <c r="T166" s="129">
        <f t="shared" si="13"/>
        <v>0</v>
      </c>
      <c r="U166" s="129">
        <f t="shared" si="14"/>
        <v>16200</v>
      </c>
      <c r="V166" s="129">
        <f t="shared" si="15"/>
        <v>0</v>
      </c>
      <c r="W166" s="129">
        <f t="shared" si="16"/>
        <v>0</v>
      </c>
      <c r="X166" s="129">
        <f t="shared" si="17"/>
        <v>0</v>
      </c>
      <c r="Y166" s="242">
        <f t="shared" si="6"/>
        <v>16200</v>
      </c>
      <c r="Z166" s="662"/>
      <c r="AA166" s="665"/>
      <c r="AB166" s="665"/>
      <c r="AC166" s="665"/>
      <c r="AD166" s="665"/>
      <c r="AE166" s="668"/>
      <c r="AF166" s="659"/>
      <c r="AG166" s="662"/>
      <c r="AH166" s="665"/>
      <c r="AI166" s="665"/>
      <c r="AJ166" s="665"/>
      <c r="AK166" s="665"/>
      <c r="AL166" s="668"/>
      <c r="AM166" s="659"/>
    </row>
    <row r="167" spans="2:39" ht="24" customHeight="1" x14ac:dyDescent="0.2">
      <c r="B167" s="687"/>
      <c r="C167" s="688"/>
      <c r="D167" s="123" t="s">
        <v>248</v>
      </c>
      <c r="E167" s="130" t="s">
        <v>247</v>
      </c>
      <c r="F167" s="124" t="s">
        <v>412</v>
      </c>
      <c r="G167" s="128">
        <v>0.5</v>
      </c>
      <c r="H167" s="127">
        <v>0.5</v>
      </c>
      <c r="I167" s="127"/>
      <c r="J167" s="126"/>
      <c r="K167" s="126">
        <v>0.5</v>
      </c>
      <c r="L167" s="118"/>
      <c r="M167" s="176">
        <f>H76</f>
        <v>9</v>
      </c>
      <c r="N167" s="178">
        <f>H77</f>
        <v>3</v>
      </c>
      <c r="O167" s="178"/>
      <c r="P167" s="177"/>
      <c r="Q167" s="177">
        <f>H78</f>
        <v>21</v>
      </c>
      <c r="R167" s="179"/>
      <c r="S167" s="120">
        <f t="shared" si="12"/>
        <v>35100</v>
      </c>
      <c r="T167" s="129">
        <f t="shared" si="13"/>
        <v>5400</v>
      </c>
      <c r="U167" s="129">
        <f t="shared" si="14"/>
        <v>0</v>
      </c>
      <c r="V167" s="129">
        <f t="shared" si="15"/>
        <v>0</v>
      </c>
      <c r="W167" s="129">
        <f t="shared" si="16"/>
        <v>37800</v>
      </c>
      <c r="X167" s="129">
        <f t="shared" si="17"/>
        <v>0</v>
      </c>
      <c r="Y167" s="242">
        <f t="shared" si="6"/>
        <v>78300</v>
      </c>
      <c r="Z167" s="662"/>
      <c r="AA167" s="665"/>
      <c r="AB167" s="665"/>
      <c r="AC167" s="665"/>
      <c r="AD167" s="665"/>
      <c r="AE167" s="668"/>
      <c r="AF167" s="659"/>
      <c r="AG167" s="662"/>
      <c r="AH167" s="665"/>
      <c r="AI167" s="665"/>
      <c r="AJ167" s="665"/>
      <c r="AK167" s="665"/>
      <c r="AL167" s="668"/>
      <c r="AM167" s="659"/>
    </row>
    <row r="168" spans="2:39" x14ac:dyDescent="0.2">
      <c r="B168" s="687"/>
      <c r="C168" s="688"/>
      <c r="D168" s="123" t="s">
        <v>181</v>
      </c>
      <c r="E168" s="130" t="s">
        <v>249</v>
      </c>
      <c r="F168" s="115"/>
      <c r="G168" s="128">
        <v>0.5</v>
      </c>
      <c r="H168" s="127">
        <v>1</v>
      </c>
      <c r="I168" s="127"/>
      <c r="J168" s="126"/>
      <c r="K168" s="126"/>
      <c r="L168" s="118"/>
      <c r="M168" s="176">
        <f>G45</f>
        <v>13</v>
      </c>
      <c r="N168" s="178">
        <f>G45</f>
        <v>13</v>
      </c>
      <c r="O168" s="178"/>
      <c r="P168" s="177"/>
      <c r="Q168" s="177"/>
      <c r="R168" s="179"/>
      <c r="S168" s="120">
        <f t="shared" si="12"/>
        <v>50700</v>
      </c>
      <c r="T168" s="129">
        <f t="shared" si="13"/>
        <v>46800</v>
      </c>
      <c r="U168" s="129">
        <f t="shared" si="14"/>
        <v>0</v>
      </c>
      <c r="V168" s="129">
        <f t="shared" si="15"/>
        <v>0</v>
      </c>
      <c r="W168" s="129">
        <f t="shared" si="16"/>
        <v>0</v>
      </c>
      <c r="X168" s="129">
        <f t="shared" si="17"/>
        <v>0</v>
      </c>
      <c r="Y168" s="242">
        <f t="shared" si="6"/>
        <v>97500</v>
      </c>
      <c r="Z168" s="662"/>
      <c r="AA168" s="665"/>
      <c r="AB168" s="665"/>
      <c r="AC168" s="665"/>
      <c r="AD168" s="665"/>
      <c r="AE168" s="668"/>
      <c r="AF168" s="659"/>
      <c r="AG168" s="662"/>
      <c r="AH168" s="665"/>
      <c r="AI168" s="665"/>
      <c r="AJ168" s="665"/>
      <c r="AK168" s="665"/>
      <c r="AL168" s="668"/>
      <c r="AM168" s="659"/>
    </row>
    <row r="169" spans="2:39" x14ac:dyDescent="0.2">
      <c r="B169" s="687"/>
      <c r="C169" s="688"/>
      <c r="D169" s="123" t="s">
        <v>182</v>
      </c>
      <c r="E169" s="130" t="s">
        <v>372</v>
      </c>
      <c r="F169" s="124" t="s">
        <v>239</v>
      </c>
      <c r="G169" s="128">
        <v>0.25</v>
      </c>
      <c r="H169" s="127">
        <v>0.5</v>
      </c>
      <c r="I169" s="127"/>
      <c r="J169" s="126"/>
      <c r="K169" s="126"/>
      <c r="L169" s="118"/>
      <c r="M169" s="119">
        <f>IF(G45&gt;3,ROUNDDOWN(3+(G45-3)/3,0),G45)</f>
        <v>6</v>
      </c>
      <c r="N169" s="116">
        <f>IF(G45&gt;3,ROUNDDOWN(3+(G45-3)/2,0),G45)</f>
        <v>8</v>
      </c>
      <c r="O169" s="127"/>
      <c r="P169" s="126"/>
      <c r="Q169" s="126"/>
      <c r="R169" s="118"/>
      <c r="S169" s="120">
        <f t="shared" si="12"/>
        <v>11700</v>
      </c>
      <c r="T169" s="129">
        <f t="shared" si="13"/>
        <v>14400</v>
      </c>
      <c r="U169" s="129">
        <f t="shared" si="14"/>
        <v>0</v>
      </c>
      <c r="V169" s="129">
        <f t="shared" si="15"/>
        <v>0</v>
      </c>
      <c r="W169" s="129">
        <f t="shared" si="16"/>
        <v>0</v>
      </c>
      <c r="X169" s="129">
        <f t="shared" si="17"/>
        <v>0</v>
      </c>
      <c r="Y169" s="242">
        <f t="shared" si="6"/>
        <v>26100</v>
      </c>
      <c r="Z169" s="662"/>
      <c r="AA169" s="665"/>
      <c r="AB169" s="665"/>
      <c r="AC169" s="665"/>
      <c r="AD169" s="665"/>
      <c r="AE169" s="668"/>
      <c r="AF169" s="659"/>
      <c r="AG169" s="662"/>
      <c r="AH169" s="665"/>
      <c r="AI169" s="665"/>
      <c r="AJ169" s="665"/>
      <c r="AK169" s="665"/>
      <c r="AL169" s="668"/>
      <c r="AM169" s="659"/>
    </row>
    <row r="170" spans="2:39" ht="36.75" customHeight="1" x14ac:dyDescent="0.2">
      <c r="B170" s="687"/>
      <c r="C170" s="688"/>
      <c r="D170" s="123" t="s">
        <v>183</v>
      </c>
      <c r="E170" s="130" t="s">
        <v>194</v>
      </c>
      <c r="F170" s="131" t="s">
        <v>281</v>
      </c>
      <c r="G170" s="134">
        <v>0.5</v>
      </c>
      <c r="H170" s="132">
        <v>2</v>
      </c>
      <c r="I170" s="132"/>
      <c r="J170" s="133"/>
      <c r="K170" s="133"/>
      <c r="L170" s="118"/>
      <c r="M170" s="128">
        <f>G41</f>
        <v>6</v>
      </c>
      <c r="N170" s="125">
        <f>G41</f>
        <v>6</v>
      </c>
      <c r="O170" s="132"/>
      <c r="P170" s="133"/>
      <c r="Q170" s="133"/>
      <c r="R170" s="135"/>
      <c r="S170" s="120">
        <f t="shared" ref="S170:S175" si="22">G170*M170*$E$98</f>
        <v>23400</v>
      </c>
      <c r="T170" s="129">
        <f t="shared" ref="T170:T175" si="23">H170*N170*$E$99</f>
        <v>43200</v>
      </c>
      <c r="U170" s="129">
        <f t="shared" ref="U170:U175" si="24">I170*O170*$E$99</f>
        <v>0</v>
      </c>
      <c r="V170" s="129">
        <f t="shared" ref="V170:V175" si="25">J170*P170*$E$99</f>
        <v>0</v>
      </c>
      <c r="W170" s="129">
        <f t="shared" ref="W170:W175" si="26">K170*Q170*$E$99</f>
        <v>0</v>
      </c>
      <c r="X170" s="129">
        <f t="shared" ref="X170:X175" si="27">L170*R170*$E$99</f>
        <v>0</v>
      </c>
      <c r="Y170" s="243">
        <f t="shared" si="6"/>
        <v>66600</v>
      </c>
      <c r="Z170" s="662"/>
      <c r="AA170" s="665"/>
      <c r="AB170" s="665"/>
      <c r="AC170" s="665"/>
      <c r="AD170" s="665"/>
      <c r="AE170" s="668"/>
      <c r="AF170" s="659"/>
      <c r="AG170" s="662"/>
      <c r="AH170" s="665"/>
      <c r="AI170" s="665"/>
      <c r="AJ170" s="665"/>
      <c r="AK170" s="665"/>
      <c r="AL170" s="668"/>
      <c r="AM170" s="659"/>
    </row>
    <row r="171" spans="2:39" x14ac:dyDescent="0.2">
      <c r="B171" s="687"/>
      <c r="C171" s="688"/>
      <c r="D171" s="114" t="s">
        <v>184</v>
      </c>
      <c r="E171" s="136" t="s">
        <v>185</v>
      </c>
      <c r="F171" s="137" t="s">
        <v>282</v>
      </c>
      <c r="G171" s="134">
        <v>0.5</v>
      </c>
      <c r="H171" s="132">
        <v>0.5</v>
      </c>
      <c r="I171" s="132"/>
      <c r="J171" s="133"/>
      <c r="K171" s="133"/>
      <c r="L171" s="118"/>
      <c r="M171" s="134">
        <v>2</v>
      </c>
      <c r="N171" s="132">
        <v>2</v>
      </c>
      <c r="O171" s="132"/>
      <c r="P171" s="133"/>
      <c r="Q171" s="133"/>
      <c r="R171" s="135"/>
      <c r="S171" s="120">
        <f t="shared" si="22"/>
        <v>7800</v>
      </c>
      <c r="T171" s="129">
        <f t="shared" si="23"/>
        <v>3600</v>
      </c>
      <c r="U171" s="129">
        <f t="shared" si="24"/>
        <v>0</v>
      </c>
      <c r="V171" s="129">
        <f t="shared" si="25"/>
        <v>0</v>
      </c>
      <c r="W171" s="129">
        <f t="shared" si="26"/>
        <v>0</v>
      </c>
      <c r="X171" s="129">
        <f t="shared" si="27"/>
        <v>0</v>
      </c>
      <c r="Y171" s="243">
        <f t="shared" si="6"/>
        <v>11400</v>
      </c>
      <c r="Z171" s="662"/>
      <c r="AA171" s="665"/>
      <c r="AB171" s="665"/>
      <c r="AC171" s="665"/>
      <c r="AD171" s="665"/>
      <c r="AE171" s="668"/>
      <c r="AF171" s="659"/>
      <c r="AG171" s="662"/>
      <c r="AH171" s="665"/>
      <c r="AI171" s="665"/>
      <c r="AJ171" s="665"/>
      <c r="AK171" s="665"/>
      <c r="AL171" s="668"/>
      <c r="AM171" s="659"/>
    </row>
    <row r="172" spans="2:39" ht="30" customHeight="1" x14ac:dyDescent="0.2">
      <c r="B172" s="687"/>
      <c r="C172" s="688"/>
      <c r="D172" s="138" t="s">
        <v>186</v>
      </c>
      <c r="E172" s="130" t="s">
        <v>187</v>
      </c>
      <c r="F172" s="131" t="s">
        <v>281</v>
      </c>
      <c r="G172" s="134">
        <v>0.25</v>
      </c>
      <c r="H172" s="132">
        <v>0.25</v>
      </c>
      <c r="I172" s="132"/>
      <c r="J172" s="133"/>
      <c r="K172" s="133"/>
      <c r="L172" s="118"/>
      <c r="M172" s="128">
        <f>G41</f>
        <v>6</v>
      </c>
      <c r="N172" s="125">
        <f>G41</f>
        <v>6</v>
      </c>
      <c r="O172" s="132"/>
      <c r="P172" s="133"/>
      <c r="Q172" s="133"/>
      <c r="R172" s="135"/>
      <c r="S172" s="120">
        <f t="shared" si="22"/>
        <v>11700</v>
      </c>
      <c r="T172" s="129">
        <f t="shared" si="23"/>
        <v>5400</v>
      </c>
      <c r="U172" s="129">
        <f t="shared" si="24"/>
        <v>0</v>
      </c>
      <c r="V172" s="129">
        <f t="shared" si="25"/>
        <v>0</v>
      </c>
      <c r="W172" s="129">
        <f t="shared" si="26"/>
        <v>0</v>
      </c>
      <c r="X172" s="129">
        <f t="shared" si="27"/>
        <v>0</v>
      </c>
      <c r="Y172" s="243">
        <f t="shared" si="6"/>
        <v>17100</v>
      </c>
      <c r="Z172" s="662"/>
      <c r="AA172" s="665"/>
      <c r="AB172" s="665"/>
      <c r="AC172" s="665"/>
      <c r="AD172" s="665"/>
      <c r="AE172" s="668"/>
      <c r="AF172" s="659"/>
      <c r="AG172" s="662"/>
      <c r="AH172" s="665"/>
      <c r="AI172" s="665"/>
      <c r="AJ172" s="665"/>
      <c r="AK172" s="665"/>
      <c r="AL172" s="668"/>
      <c r="AM172" s="659"/>
    </row>
    <row r="173" spans="2:39" x14ac:dyDescent="0.2">
      <c r="B173" s="687"/>
      <c r="C173" s="688"/>
      <c r="D173" s="138" t="s">
        <v>188</v>
      </c>
      <c r="E173" s="130" t="s">
        <v>189</v>
      </c>
      <c r="F173" s="115"/>
      <c r="G173" s="134"/>
      <c r="H173" s="132"/>
      <c r="I173" s="132"/>
      <c r="J173" s="133"/>
      <c r="K173" s="133"/>
      <c r="L173" s="118">
        <v>0.5</v>
      </c>
      <c r="M173" s="187"/>
      <c r="N173" s="188"/>
      <c r="O173" s="188"/>
      <c r="P173" s="189"/>
      <c r="Q173" s="189"/>
      <c r="R173" s="190">
        <f>G45</f>
        <v>13</v>
      </c>
      <c r="S173" s="120">
        <f t="shared" si="22"/>
        <v>0</v>
      </c>
      <c r="T173" s="129">
        <f t="shared" si="23"/>
        <v>0</v>
      </c>
      <c r="U173" s="129">
        <f t="shared" si="24"/>
        <v>0</v>
      </c>
      <c r="V173" s="129">
        <f t="shared" si="25"/>
        <v>0</v>
      </c>
      <c r="W173" s="129">
        <f t="shared" si="26"/>
        <v>0</v>
      </c>
      <c r="X173" s="129">
        <f t="shared" si="27"/>
        <v>23400</v>
      </c>
      <c r="Y173" s="243">
        <f>SUM(S173:X173)</f>
        <v>23400</v>
      </c>
      <c r="Z173" s="662"/>
      <c r="AA173" s="665"/>
      <c r="AB173" s="665"/>
      <c r="AC173" s="665"/>
      <c r="AD173" s="665"/>
      <c r="AE173" s="668"/>
      <c r="AF173" s="659"/>
      <c r="AG173" s="662"/>
      <c r="AH173" s="665"/>
      <c r="AI173" s="665"/>
      <c r="AJ173" s="665"/>
      <c r="AK173" s="665"/>
      <c r="AL173" s="668"/>
      <c r="AM173" s="659"/>
    </row>
    <row r="174" spans="2:39" x14ac:dyDescent="0.2">
      <c r="B174" s="687"/>
      <c r="C174" s="688"/>
      <c r="D174" s="138" t="s">
        <v>190</v>
      </c>
      <c r="E174" s="130" t="s">
        <v>250</v>
      </c>
      <c r="F174" s="115"/>
      <c r="G174" s="134"/>
      <c r="H174" s="132"/>
      <c r="I174" s="132"/>
      <c r="J174" s="133"/>
      <c r="K174" s="133"/>
      <c r="L174" s="118">
        <v>0.5</v>
      </c>
      <c r="M174" s="187"/>
      <c r="N174" s="188"/>
      <c r="O174" s="188"/>
      <c r="P174" s="189"/>
      <c r="Q174" s="189"/>
      <c r="R174" s="190">
        <f>G45</f>
        <v>13</v>
      </c>
      <c r="S174" s="120">
        <f t="shared" si="22"/>
        <v>0</v>
      </c>
      <c r="T174" s="129">
        <f t="shared" si="23"/>
        <v>0</v>
      </c>
      <c r="U174" s="129">
        <f t="shared" si="24"/>
        <v>0</v>
      </c>
      <c r="V174" s="129">
        <f t="shared" si="25"/>
        <v>0</v>
      </c>
      <c r="W174" s="129">
        <f t="shared" si="26"/>
        <v>0</v>
      </c>
      <c r="X174" s="129">
        <f t="shared" si="27"/>
        <v>23400</v>
      </c>
      <c r="Y174" s="243">
        <f t="shared" si="6"/>
        <v>23400</v>
      </c>
      <c r="Z174" s="662"/>
      <c r="AA174" s="665"/>
      <c r="AB174" s="665"/>
      <c r="AC174" s="665"/>
      <c r="AD174" s="665"/>
      <c r="AE174" s="668"/>
      <c r="AF174" s="659"/>
      <c r="AG174" s="662"/>
      <c r="AH174" s="665"/>
      <c r="AI174" s="665"/>
      <c r="AJ174" s="665"/>
      <c r="AK174" s="665"/>
      <c r="AL174" s="668"/>
      <c r="AM174" s="659"/>
    </row>
    <row r="175" spans="2:39" ht="18.600000000000001" thickBot="1" x14ac:dyDescent="0.25">
      <c r="B175" s="689"/>
      <c r="C175" s="690"/>
      <c r="D175" s="139" t="s">
        <v>191</v>
      </c>
      <c r="E175" s="140" t="s">
        <v>192</v>
      </c>
      <c r="F175" s="141"/>
      <c r="G175" s="294"/>
      <c r="H175" s="142"/>
      <c r="I175" s="142"/>
      <c r="J175" s="143"/>
      <c r="K175" s="143"/>
      <c r="L175" s="144">
        <v>0.5</v>
      </c>
      <c r="M175" s="191"/>
      <c r="N175" s="192"/>
      <c r="O175" s="192"/>
      <c r="P175" s="193"/>
      <c r="Q175" s="193"/>
      <c r="R175" s="194">
        <f>G45</f>
        <v>13</v>
      </c>
      <c r="S175" s="266">
        <f t="shared" si="22"/>
        <v>0</v>
      </c>
      <c r="T175" s="267">
        <f t="shared" si="23"/>
        <v>0</v>
      </c>
      <c r="U175" s="267">
        <f t="shared" si="24"/>
        <v>0</v>
      </c>
      <c r="V175" s="267">
        <f t="shared" si="25"/>
        <v>0</v>
      </c>
      <c r="W175" s="267">
        <f t="shared" si="26"/>
        <v>0</v>
      </c>
      <c r="X175" s="195">
        <f t="shared" si="27"/>
        <v>23400</v>
      </c>
      <c r="Y175" s="244">
        <f t="shared" si="6"/>
        <v>23400</v>
      </c>
      <c r="Z175" s="663"/>
      <c r="AA175" s="666"/>
      <c r="AB175" s="666"/>
      <c r="AC175" s="666"/>
      <c r="AD175" s="666"/>
      <c r="AE175" s="669"/>
      <c r="AF175" s="660"/>
      <c r="AG175" s="663"/>
      <c r="AH175" s="666"/>
      <c r="AI175" s="666"/>
      <c r="AJ175" s="666"/>
      <c r="AK175" s="666"/>
      <c r="AL175" s="669"/>
      <c r="AM175" s="660"/>
    </row>
  </sheetData>
  <sheetProtection algorithmName="SHA-512" hashValue="IEQdADbupSLWsRGG9nvGmX0Fl3INozN04E6+lASsJOVlrM2eTlraSpKrL2DnGjKrGNMuvQshOdm6zX84aLjzTQ==" saltValue="/EbEBZoHq+S4VvOjwvPudA==" spinCount="100000" sheet="1" objects="1" scenarios="1"/>
  <mergeCells count="236">
    <mergeCell ref="AG144:AG175"/>
    <mergeCell ref="AH144:AH175"/>
    <mergeCell ref="AI144:AI175"/>
    <mergeCell ref="AJ144:AJ175"/>
    <mergeCell ref="AK144:AK175"/>
    <mergeCell ref="AL144:AL175"/>
    <mergeCell ref="AM144:AM175"/>
    <mergeCell ref="AG114:AG139"/>
    <mergeCell ref="AH114:AH139"/>
    <mergeCell ref="AI114:AI139"/>
    <mergeCell ref="AJ114:AJ139"/>
    <mergeCell ref="AK114:AK139"/>
    <mergeCell ref="AL114:AL139"/>
    <mergeCell ref="AM114:AM139"/>
    <mergeCell ref="AG140:AG143"/>
    <mergeCell ref="AH140:AH143"/>
    <mergeCell ref="AI140:AI143"/>
    <mergeCell ref="AJ140:AJ143"/>
    <mergeCell ref="AK140:AK143"/>
    <mergeCell ref="AL140:AL143"/>
    <mergeCell ref="AM140:AM143"/>
    <mergeCell ref="AG104:AM104"/>
    <mergeCell ref="AG106:AG113"/>
    <mergeCell ref="AH106:AH113"/>
    <mergeCell ref="AI106:AI113"/>
    <mergeCell ref="AJ106:AJ113"/>
    <mergeCell ref="AK106:AK113"/>
    <mergeCell ref="AL106:AL113"/>
    <mergeCell ref="AM106:AM113"/>
    <mergeCell ref="B3:H3"/>
    <mergeCell ref="G104:L104"/>
    <mergeCell ref="M104:R104"/>
    <mergeCell ref="B102:F103"/>
    <mergeCell ref="G103:L103"/>
    <mergeCell ref="N103:R103"/>
    <mergeCell ref="B5:C5"/>
    <mergeCell ref="D5:H5"/>
    <mergeCell ref="G14:H15"/>
    <mergeCell ref="D15:F15"/>
    <mergeCell ref="B11:C11"/>
    <mergeCell ref="D11:H11"/>
    <mergeCell ref="C22:F22"/>
    <mergeCell ref="G22:H22"/>
    <mergeCell ref="C23:F23"/>
    <mergeCell ref="G23:H23"/>
    <mergeCell ref="B18:B19"/>
    <mergeCell ref="C18:F18"/>
    <mergeCell ref="G18:H19"/>
    <mergeCell ref="D19:F19"/>
    <mergeCell ref="B9:C9"/>
    <mergeCell ref="D9:H9"/>
    <mergeCell ref="B10:C10"/>
    <mergeCell ref="D10:H10"/>
    <mergeCell ref="B14:B15"/>
    <mergeCell ref="C14:F14"/>
    <mergeCell ref="B6:C6"/>
    <mergeCell ref="D6:H6"/>
    <mergeCell ref="B7:C7"/>
    <mergeCell ref="D7:H7"/>
    <mergeCell ref="B8:C8"/>
    <mergeCell ref="D8:H8"/>
    <mergeCell ref="B16:B17"/>
    <mergeCell ref="C16:F16"/>
    <mergeCell ref="G16:H17"/>
    <mergeCell ref="D17:F17"/>
    <mergeCell ref="A20:A21"/>
    <mergeCell ref="B20:B21"/>
    <mergeCell ref="C20:F20"/>
    <mergeCell ref="G20:H21"/>
    <mergeCell ref="D21:F21"/>
    <mergeCell ref="E30:F30"/>
    <mergeCell ref="E31:F31"/>
    <mergeCell ref="B32:B34"/>
    <mergeCell ref="C32:F32"/>
    <mergeCell ref="G32:H34"/>
    <mergeCell ref="D33:F33"/>
    <mergeCell ref="B25:B26"/>
    <mergeCell ref="C25:F25"/>
    <mergeCell ref="G25:H26"/>
    <mergeCell ref="D26:F26"/>
    <mergeCell ref="B27:B31"/>
    <mergeCell ref="C27:F27"/>
    <mergeCell ref="G27:H28"/>
    <mergeCell ref="D28:F28"/>
    <mergeCell ref="C29:C31"/>
    <mergeCell ref="E29:F29"/>
    <mergeCell ref="C24:F24"/>
    <mergeCell ref="G24:H24"/>
    <mergeCell ref="C41:F41"/>
    <mergeCell ref="G41:H41"/>
    <mergeCell ref="C42:F42"/>
    <mergeCell ref="G42:H42"/>
    <mergeCell ref="B43:B44"/>
    <mergeCell ref="C43:F43"/>
    <mergeCell ref="G43:H44"/>
    <mergeCell ref="D44:F44"/>
    <mergeCell ref="C35:F35"/>
    <mergeCell ref="G35:H35"/>
    <mergeCell ref="C36:F36"/>
    <mergeCell ref="G36:H36"/>
    <mergeCell ref="C37:F37"/>
    <mergeCell ref="G37:H37"/>
    <mergeCell ref="C38:F38"/>
    <mergeCell ref="G38:H38"/>
    <mergeCell ref="C39:F39"/>
    <mergeCell ref="G39:H39"/>
    <mergeCell ref="C40:F40"/>
    <mergeCell ref="G40:H40"/>
    <mergeCell ref="C45:F45"/>
    <mergeCell ref="G45:H46"/>
    <mergeCell ref="D46:F46"/>
    <mergeCell ref="B47:B48"/>
    <mergeCell ref="C47:F47"/>
    <mergeCell ref="G47:H48"/>
    <mergeCell ref="D48:F48"/>
    <mergeCell ref="B53:B54"/>
    <mergeCell ref="C53:F53"/>
    <mergeCell ref="G53:H54"/>
    <mergeCell ref="D54:F54"/>
    <mergeCell ref="B49:B50"/>
    <mergeCell ref="C49:F49"/>
    <mergeCell ref="G49:H50"/>
    <mergeCell ref="D50:F50"/>
    <mergeCell ref="B51:B52"/>
    <mergeCell ref="C51:F51"/>
    <mergeCell ref="G51:H52"/>
    <mergeCell ref="D52:F52"/>
    <mergeCell ref="B45:B46"/>
    <mergeCell ref="B55:B57"/>
    <mergeCell ref="C55:F55"/>
    <mergeCell ref="G55:H57"/>
    <mergeCell ref="D56:F56"/>
    <mergeCell ref="D57:F57"/>
    <mergeCell ref="B58:B60"/>
    <mergeCell ref="C58:F58"/>
    <mergeCell ref="G58:H60"/>
    <mergeCell ref="D59:F59"/>
    <mergeCell ref="D60:F60"/>
    <mergeCell ref="B61:B63"/>
    <mergeCell ref="C61:F61"/>
    <mergeCell ref="G61:H63"/>
    <mergeCell ref="D62:F62"/>
    <mergeCell ref="D63:F63"/>
    <mergeCell ref="B64:B66"/>
    <mergeCell ref="C64:F64"/>
    <mergeCell ref="G64:H66"/>
    <mergeCell ref="D65:F65"/>
    <mergeCell ref="D66:F66"/>
    <mergeCell ref="B67:B69"/>
    <mergeCell ref="C67:F67"/>
    <mergeCell ref="G67:H69"/>
    <mergeCell ref="D68:F68"/>
    <mergeCell ref="D69:F69"/>
    <mergeCell ref="B70:B72"/>
    <mergeCell ref="C70:F70"/>
    <mergeCell ref="G70:H72"/>
    <mergeCell ref="D71:F71"/>
    <mergeCell ref="D72:F72"/>
    <mergeCell ref="B73:B74"/>
    <mergeCell ref="C73:F73"/>
    <mergeCell ref="G73:H74"/>
    <mergeCell ref="D74:F74"/>
    <mergeCell ref="B79:B83"/>
    <mergeCell ref="D79:F79"/>
    <mergeCell ref="G79:H80"/>
    <mergeCell ref="E80:F80"/>
    <mergeCell ref="C81:C83"/>
    <mergeCell ref="E81:F81"/>
    <mergeCell ref="E82:F82"/>
    <mergeCell ref="E83:F83"/>
    <mergeCell ref="B75:B78"/>
    <mergeCell ref="C75:F75"/>
    <mergeCell ref="G75:H75"/>
    <mergeCell ref="C76:C78"/>
    <mergeCell ref="E76:F76"/>
    <mergeCell ref="E77:F77"/>
    <mergeCell ref="E78:F78"/>
    <mergeCell ref="Z104:AF104"/>
    <mergeCell ref="AB106:AB113"/>
    <mergeCell ref="AF106:AF113"/>
    <mergeCell ref="AF114:AF139"/>
    <mergeCell ref="AF140:AF143"/>
    <mergeCell ref="B84:B88"/>
    <mergeCell ref="D84:F84"/>
    <mergeCell ref="G84:H85"/>
    <mergeCell ref="E85:F85"/>
    <mergeCell ref="C86:C88"/>
    <mergeCell ref="E86:F86"/>
    <mergeCell ref="E87:F87"/>
    <mergeCell ref="E88:F88"/>
    <mergeCell ref="B89:B93"/>
    <mergeCell ref="D89:F89"/>
    <mergeCell ref="G89:H90"/>
    <mergeCell ref="E90:F90"/>
    <mergeCell ref="C91:C93"/>
    <mergeCell ref="E91:F91"/>
    <mergeCell ref="E92:F92"/>
    <mergeCell ref="E93:F93"/>
    <mergeCell ref="B95:F95"/>
    <mergeCell ref="G95:H95"/>
    <mergeCell ref="B106:B139"/>
    <mergeCell ref="D162:D164"/>
    <mergeCell ref="E162:E164"/>
    <mergeCell ref="F162:F164"/>
    <mergeCell ref="B96:F96"/>
    <mergeCell ref="G96:H96"/>
    <mergeCell ref="U103:Y103"/>
    <mergeCell ref="S104:Y104"/>
    <mergeCell ref="C114:C139"/>
    <mergeCell ref="B140:C175"/>
    <mergeCell ref="D105:E105"/>
    <mergeCell ref="C106:C113"/>
    <mergeCell ref="AF144:AF175"/>
    <mergeCell ref="Z106:Z113"/>
    <mergeCell ref="AA106:AA113"/>
    <mergeCell ref="AC106:AC113"/>
    <mergeCell ref="AD106:AD113"/>
    <mergeCell ref="AE106:AE113"/>
    <mergeCell ref="Z114:Z139"/>
    <mergeCell ref="AA114:AA139"/>
    <mergeCell ref="AB114:AB139"/>
    <mergeCell ref="AD114:AD139"/>
    <mergeCell ref="AE114:AE139"/>
    <mergeCell ref="Z140:Z143"/>
    <mergeCell ref="AA140:AA143"/>
    <mergeCell ref="AB140:AB143"/>
    <mergeCell ref="AC114:AC139"/>
    <mergeCell ref="AC140:AC143"/>
    <mergeCell ref="AD140:AD143"/>
    <mergeCell ref="AE140:AE143"/>
    <mergeCell ref="Z144:Z175"/>
    <mergeCell ref="AA144:AA175"/>
    <mergeCell ref="AB144:AB175"/>
    <mergeCell ref="AC144:AC175"/>
    <mergeCell ref="AD144:AD175"/>
    <mergeCell ref="AE144:AE175"/>
  </mergeCells>
  <phoneticPr fontId="1"/>
  <dataValidations count="9">
    <dataValidation type="list" allowBlank="1" showInputMessage="1" showErrorMessage="1" errorTitle="入力規則" error="整数を入力して下さい。" promptTitle="整数を入力して下さい。" sqref="G14:H15" xr:uid="{E299F887-2FDB-4383-ACB3-7B2CFF579E20}">
      <formula1>"0,1"</formula1>
    </dataValidation>
    <dataValidation type="list" allowBlank="1" showInputMessage="1" showErrorMessage="1" sqref="H29:H31 G32:H34" xr:uid="{01697D60-60E9-4DB2-B945-8108938CDE62}">
      <formula1>"0,5,10,15"</formula1>
    </dataValidation>
    <dataValidation type="list" allowBlank="1" showInputMessage="1" showErrorMessage="1" errorTitle="入力規則" error="整数を入力して下さい。" promptTitle="整数を入力して下さい。" sqref="G42:H42 G22:G24 G35:H36" xr:uid="{0A446033-0C37-4723-977C-97F209918968}">
      <formula1>"有,無"</formula1>
    </dataValidation>
    <dataValidation type="list" allowBlank="1" showInputMessage="1" showErrorMessage="1" errorTitle="入力規則" error="整数を入力して下さい。" promptTitle="整数を入力して下さい。" sqref="G16" xr:uid="{C08AEB5D-5B6F-454F-AE1D-EE143E903656}">
      <formula1>"1,1.5"</formula1>
    </dataValidation>
    <dataValidation allowBlank="1" showInputMessage="1" showErrorMessage="1" errorTitle="入力規則" error="整数を入力して下さい。" promptTitle="整数を入力して下さい。" sqref="G49 G51 G53 G47 G43:H46" xr:uid="{A1D6C8E4-A78E-48DD-A4C1-58068E265AAF}"/>
    <dataValidation type="list" allowBlank="1" showInputMessage="1" showErrorMessage="1" errorTitle="入力規則" error="整数を入力して下さい。" promptTitle="整数を入力して下さい。" sqref="G41:H41" xr:uid="{F2CF215C-42F0-4675-96AE-2798ADE59F31}">
      <formula1>"1,2,4,6"</formula1>
    </dataValidation>
    <dataValidation type="list" allowBlank="1" showInputMessage="1" showErrorMessage="1" errorTitle="入力規則" error="整数を入力して下さい。" promptTitle="整数を入力して下さい。" sqref="G39:H40 G37:H37" xr:uid="{0AA02B30-EB0A-472F-BEC1-5FD665C60E17}">
      <formula1>"1,1.2"</formula1>
    </dataValidation>
    <dataValidation type="list" allowBlank="1" showInputMessage="1" showErrorMessage="1" errorTitle="入力規則" error="整数を入力して下さい。" promptTitle="整数を入力して下さい。" sqref="G38:H38" xr:uid="{8B709519-CB86-4461-8512-53A77D2D21BC}">
      <formula1>"1,,1.2,1.5,2"</formula1>
    </dataValidation>
    <dataValidation type="list" allowBlank="1" showInputMessage="1" showErrorMessage="1" errorTitle="入力規則" error="整数を入力して下さい。" promptTitle="整数を入力して下さい。" sqref="G18:H19" xr:uid="{B7C18873-22A0-4D0A-BC0C-6A340C0B4B86}">
      <formula1>"0,0.5,1"</formula1>
    </dataValidation>
  </dataValidations>
  <pageMargins left="0.98425196850393704" right="0.31496062992125984" top="0.59055118110236227" bottom="0.59055118110236227" header="0.39370078740157483" footer="0.39370078740157483"/>
  <pageSetup paperSize="9" scale="35" orientation="landscape" r:id="rId1"/>
  <headerFooter>
    <oddFooter>&amp;R第8版（2025年4月1日施行）</oddFooter>
  </headerFooter>
  <rowBreaks count="2" manualBreakCount="2">
    <brk id="100" min="5" max="29" man="1"/>
    <brk id="139" min="5" max="29" man="1"/>
  </rowBreaks>
  <ignoredErrors>
    <ignoredError sqref="B14 B16 B18 B20 B22:B25 B27 B32 B35:B43 B45 B47 B49 B51 B53 B55 B58 B61 B64 B70 B67 B73 B75" numberStoredAsText="1"/>
    <ignoredError sqref="G16 G38:G43 G45 G47 G49 G51 G53 G55 G58 G61 G64 G67 G70 G73 H76:H78 H81:H83 H86:H88 H91:H93 G22:G24 G18 G37 G14" unlockedFormula="1"/>
    <ignoredError sqref="AF114 AF106"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22BCF56AE0C548ADBAA04426E7AAF3" ma:contentTypeVersion="19" ma:contentTypeDescription="新しいドキュメントを作成します。" ma:contentTypeScope="" ma:versionID="76eced5b15f85e7b69a08459dbbc4f53">
  <xsd:schema xmlns:xsd="http://www.w3.org/2001/XMLSchema" xmlns:xs="http://www.w3.org/2001/XMLSchema" xmlns:p="http://schemas.microsoft.com/office/2006/metadata/properties" xmlns:ns2="ce224740-c5b2-49fa-9dbb-ea375658f3f3" xmlns:ns3="e887ff3a-6068-4485-b327-531db3d35025" targetNamespace="http://schemas.microsoft.com/office/2006/metadata/properties" ma:root="true" ma:fieldsID="79dc496a5db2cc8211302d9a41289b6d" ns2:_="" ns3:_="">
    <xsd:import namespace="ce224740-c5b2-49fa-9dbb-ea375658f3f3"/>
    <xsd:import namespace="e887ff3a-6068-4485-b327-531db3d350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24740-c5b2-49fa-9dbb-ea375658f3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94b00c2-2a9e-45b7-8a29-04e0628890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87ff3a-6068-4485-b327-531db3d3502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d4ecedd-231a-4245-8460-a69f9d928a60}" ma:internalName="TaxCatchAll" ma:showField="CatchAllData" ma:web="e887ff3a-6068-4485-b327-531db3d35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887ff3a-6068-4485-b327-531db3d35025" xsi:nil="true"/>
    <lcf76f155ced4ddcb4097134ff3c332f xmlns="ce224740-c5b2-49fa-9dbb-ea375658f3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EEC353-0029-4183-8286-AD8B6B6CD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24740-c5b2-49fa-9dbb-ea375658f3f3"/>
    <ds:schemaRef ds:uri="e887ff3a-6068-4485-b327-531db3d35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1F27A8-3C3C-4449-800C-29BE5B64EC42}">
  <ds:schemaRefs>
    <ds:schemaRef ds:uri="http://www.w3.org/XML/1998/namespace"/>
    <ds:schemaRef ds:uri="http://schemas.microsoft.com/office/2006/documentManagement/types"/>
    <ds:schemaRef ds:uri="ce224740-c5b2-49fa-9dbb-ea375658f3f3"/>
    <ds:schemaRef ds:uri="http://purl.org/dc/elements/1.1/"/>
    <ds:schemaRef ds:uri="http://schemas.microsoft.com/office/2006/metadata/properties"/>
    <ds:schemaRef ds:uri="e887ff3a-6068-4485-b327-531db3d35025"/>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D32F23EA-E24A-4734-A1AD-29DC53004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固定費係数入力シート</vt:lpstr>
      <vt:lpstr>変動費係数入力シート</vt:lpstr>
      <vt:lpstr>治験等費用算定表</vt:lpstr>
      <vt:lpstr>計算シート</vt:lpstr>
      <vt:lpstr>計算シート!Print_Area</vt:lpstr>
      <vt:lpstr>固定費係数入力シート!Print_Area</vt:lpstr>
      <vt:lpstr>治験等費用算定表!Print_Area</vt:lpstr>
      <vt:lpstr>変動費係数入力シート!Print_Area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takei</dc:creator>
  <cp:lastModifiedBy>明子 笠川</cp:lastModifiedBy>
  <cp:lastPrinted>2026-03-24T04:57:01Z</cp:lastPrinted>
  <dcterms:created xsi:type="dcterms:W3CDTF">2024-09-28T04:37:01Z</dcterms:created>
  <dcterms:modified xsi:type="dcterms:W3CDTF">2026-03-24T06:22:53Z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0x0101000522BCF56AE0C548ADBAA04426E7AAF3</vt:lpwstr>
  </property>
  <property fmtid="{D5CDD505-2E9C-101B-9397-08002B2CF9AE}" pid="3" name="MediaServiceImageTags">
    <vt:lpwstr/>
  </property>
</Properties>
</file>